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 Luisa\Desktop\EJERCICIO 2020\TRANSPARENCIA 2020\CAPITULO V 4to. TRIMESTRE 2020\EXCEL MACHOTE\"/>
    </mc:Choice>
  </mc:AlternateContent>
  <bookViews>
    <workbookView xWindow="0" yWindow="0" windowWidth="19200" windowHeight="8235" firstSheet="2" activeTab="2"/>
  </bookViews>
  <sheets>
    <sheet name="1er. trimestre" sheetId="2" state="hidden" r:id="rId1"/>
    <sheet name="3er. trimestre" sheetId="4" state="hidden" r:id="rId2"/>
    <sheet name="4to. trimestre.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'1er. trimestre'!$2:$2</definedName>
    <definedName name="_xlnm.Print_Titles" localSheetId="1">'3er. trimestre'!$2:$2</definedName>
    <definedName name="_xlnm.Print_Titles" localSheetId="2">'4to. trimestre.'!$2:$2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3" l="1"/>
  <c r="B64" i="3"/>
  <c r="B5" i="3"/>
  <c r="B6" i="3"/>
  <c r="B7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5" i="3"/>
  <c r="B24" i="3" s="1"/>
  <c r="B26" i="3"/>
  <c r="B27" i="3"/>
  <c r="B28" i="3"/>
  <c r="B29" i="3"/>
  <c r="B30" i="3"/>
  <c r="B32" i="3"/>
  <c r="B33" i="3"/>
  <c r="B34" i="3"/>
  <c r="B37" i="3"/>
  <c r="B38" i="3"/>
  <c r="B39" i="3"/>
  <c r="B40" i="3"/>
  <c r="B41" i="3"/>
  <c r="B42" i="3"/>
  <c r="B43" i="3"/>
  <c r="B44" i="3"/>
  <c r="B45" i="3"/>
  <c r="B46" i="3"/>
  <c r="D65" i="3"/>
  <c r="E65" i="3"/>
  <c r="F65" i="3"/>
  <c r="G65" i="3"/>
  <c r="H65" i="3"/>
  <c r="I65" i="3"/>
  <c r="J65" i="3"/>
  <c r="K65" i="3"/>
  <c r="L65" i="3"/>
  <c r="M65" i="3"/>
  <c r="C65" i="3"/>
  <c r="B31" i="3" l="1"/>
  <c r="B36" i="3"/>
  <c r="G69" i="4" l="1"/>
  <c r="G66" i="4"/>
  <c r="G67" i="4" s="1"/>
  <c r="G68" i="4"/>
  <c r="G65" i="4"/>
  <c r="J6" i="4"/>
  <c r="R5" i="4"/>
  <c r="I25" i="4"/>
  <c r="AC57" i="4"/>
  <c r="B57" i="4"/>
  <c r="AD57" i="4" s="1"/>
  <c r="AC56" i="4"/>
  <c r="B56" i="4"/>
  <c r="AD56" i="4" s="1"/>
  <c r="AC55" i="4"/>
  <c r="B55" i="4"/>
  <c r="AD55" i="4" s="1"/>
  <c r="AC54" i="4"/>
  <c r="B54" i="4"/>
  <c r="AD54" i="4" s="1"/>
  <c r="AC53" i="4"/>
  <c r="B53" i="4"/>
  <c r="AD53" i="4" s="1"/>
  <c r="AC52" i="4"/>
  <c r="B52" i="4"/>
  <c r="AD52" i="4" s="1"/>
  <c r="AD51" i="4"/>
  <c r="AC51" i="4"/>
  <c r="B51" i="4"/>
  <c r="AD50" i="4"/>
  <c r="AC50" i="4"/>
  <c r="B50" i="4"/>
  <c r="AC49" i="4"/>
  <c r="B49" i="4"/>
  <c r="AD49" i="4" s="1"/>
  <c r="AC48" i="4"/>
  <c r="B48" i="4"/>
  <c r="AD48" i="4" s="1"/>
  <c r="AC47" i="4"/>
  <c r="S47" i="4"/>
  <c r="R47" i="4"/>
  <c r="B47" i="4"/>
  <c r="AD47" i="4" s="1"/>
  <c r="AB46" i="4"/>
  <c r="AC46" i="4" s="1"/>
  <c r="B46" i="4" s="1"/>
  <c r="AD46" i="4" s="1"/>
  <c r="S46" i="4"/>
  <c r="R46" i="4"/>
  <c r="AB45" i="4"/>
  <c r="AC45" i="4" s="1"/>
  <c r="B45" i="4" s="1"/>
  <c r="AD45" i="4" s="1"/>
  <c r="S45" i="4"/>
  <c r="R45" i="4"/>
  <c r="AC44" i="4"/>
  <c r="B44" i="4"/>
  <c r="AD44" i="4" s="1"/>
  <c r="AC43" i="4"/>
  <c r="B43" i="4"/>
  <c r="AD43" i="4" s="1"/>
  <c r="AC42" i="4"/>
  <c r="B42" i="4"/>
  <c r="AD42" i="4" s="1"/>
  <c r="AC41" i="4"/>
  <c r="B41" i="4"/>
  <c r="AD41" i="4" s="1"/>
  <c r="AC40" i="4"/>
  <c r="B40" i="4"/>
  <c r="AD40" i="4" s="1"/>
  <c r="AB39" i="4"/>
  <c r="AC39" i="4" s="1"/>
  <c r="B39" i="4" s="1"/>
  <c r="AD39" i="4" s="1"/>
  <c r="AC38" i="4"/>
  <c r="B38" i="4"/>
  <c r="AD38" i="4" s="1"/>
  <c r="AB37" i="4"/>
  <c r="AA37" i="4"/>
  <c r="AC37" i="4" s="1"/>
  <c r="T37" i="4"/>
  <c r="S37" i="4"/>
  <c r="R37" i="4"/>
  <c r="AC36" i="4"/>
  <c r="Q36" i="4"/>
  <c r="P36" i="4"/>
  <c r="O36" i="4"/>
  <c r="N36" i="4"/>
  <c r="M36" i="4"/>
  <c r="L36" i="4"/>
  <c r="K36" i="4"/>
  <c r="J36" i="4"/>
  <c r="H36" i="4"/>
  <c r="G36" i="4"/>
  <c r="F36" i="4"/>
  <c r="F3" i="4" s="1"/>
  <c r="F59" i="4" s="1"/>
  <c r="E36" i="4"/>
  <c r="D36" i="4"/>
  <c r="C36" i="4"/>
  <c r="AD35" i="4"/>
  <c r="AC35" i="4"/>
  <c r="AC34" i="4"/>
  <c r="B34" i="4"/>
  <c r="AD34" i="4" s="1"/>
  <c r="AC33" i="4"/>
  <c r="S33" i="4"/>
  <c r="R33" i="4"/>
  <c r="T33" i="4" s="1"/>
  <c r="B33" i="4"/>
  <c r="AD33" i="4" s="1"/>
  <c r="AB32" i="4"/>
  <c r="AC32" i="4" s="1"/>
  <c r="S32" i="4"/>
  <c r="O32" i="4"/>
  <c r="AC31" i="4"/>
  <c r="P31" i="4"/>
  <c r="O31" i="4"/>
  <c r="N31" i="4"/>
  <c r="M31" i="4"/>
  <c r="L31" i="4"/>
  <c r="K31" i="4"/>
  <c r="J31" i="4"/>
  <c r="H31" i="4"/>
  <c r="G31" i="4"/>
  <c r="F31" i="4"/>
  <c r="E31" i="4"/>
  <c r="D31" i="4"/>
  <c r="C31" i="4"/>
  <c r="AC30" i="4"/>
  <c r="B30" i="4"/>
  <c r="AD30" i="4" s="1"/>
  <c r="AD29" i="4"/>
  <c r="AC29" i="4"/>
  <c r="B29" i="4"/>
  <c r="AC28" i="4"/>
  <c r="B28" i="4"/>
  <c r="AD28" i="4" s="1"/>
  <c r="AC27" i="4"/>
  <c r="B27" i="4"/>
  <c r="AD27" i="4" s="1"/>
  <c r="AC26" i="4"/>
  <c r="B26" i="4"/>
  <c r="AD26" i="4" s="1"/>
  <c r="AB25" i="4"/>
  <c r="AC25" i="4" s="1"/>
  <c r="S25" i="4"/>
  <c r="T25" i="4" s="1"/>
  <c r="R25" i="4"/>
  <c r="O25" i="4"/>
  <c r="AC24" i="4"/>
  <c r="N24" i="4"/>
  <c r="M24" i="4"/>
  <c r="L24" i="4"/>
  <c r="K24" i="4"/>
  <c r="J24" i="4"/>
  <c r="H24" i="4"/>
  <c r="G24" i="4"/>
  <c r="F24" i="4"/>
  <c r="E24" i="4"/>
  <c r="D24" i="4"/>
  <c r="C24" i="4"/>
  <c r="AC23" i="4"/>
  <c r="B23" i="4"/>
  <c r="AD23" i="4" s="1"/>
  <c r="AD22" i="4"/>
  <c r="AC22" i="4"/>
  <c r="B22" i="4"/>
  <c r="AC21" i="4"/>
  <c r="B21" i="4"/>
  <c r="AD21" i="4" s="1"/>
  <c r="AC20" i="4"/>
  <c r="B20" i="4"/>
  <c r="AD20" i="4" s="1"/>
  <c r="AD19" i="4"/>
  <c r="AC19" i="4"/>
  <c r="B19" i="4"/>
  <c r="AC18" i="4"/>
  <c r="B18" i="4"/>
  <c r="AD18" i="4" s="1"/>
  <c r="AC17" i="4"/>
  <c r="B17" i="4"/>
  <c r="AD17" i="4" s="1"/>
  <c r="AC16" i="4"/>
  <c r="B16" i="4"/>
  <c r="AD16" i="4" s="1"/>
  <c r="AC15" i="4"/>
  <c r="B15" i="4"/>
  <c r="AD15" i="4" s="1"/>
  <c r="AD14" i="4"/>
  <c r="AC14" i="4"/>
  <c r="B14" i="4"/>
  <c r="AC13" i="4"/>
  <c r="B13" i="4"/>
  <c r="AD13" i="4" s="1"/>
  <c r="AB12" i="4"/>
  <c r="AC12" i="4" s="1"/>
  <c r="B12" i="4" s="1"/>
  <c r="AD12" i="4" s="1"/>
  <c r="AC11" i="4"/>
  <c r="B11" i="4"/>
  <c r="AD11" i="4" s="1"/>
  <c r="AC10" i="4"/>
  <c r="B10" i="4"/>
  <c r="AD10" i="4" s="1"/>
  <c r="AC9" i="4"/>
  <c r="B9" i="4"/>
  <c r="AD9" i="4" s="1"/>
  <c r="AD8" i="4"/>
  <c r="AC8" i="4"/>
  <c r="AB7" i="4"/>
  <c r="AC7" i="4" s="1"/>
  <c r="B7" i="4" s="1"/>
  <c r="AD7" i="4" s="1"/>
  <c r="AB6" i="4"/>
  <c r="AC6" i="4" s="1"/>
  <c r="S6" i="4"/>
  <c r="R6" i="4"/>
  <c r="T6" i="4" s="1"/>
  <c r="AB5" i="4"/>
  <c r="AC5" i="4" s="1"/>
  <c r="N4" i="4"/>
  <c r="M4" i="4"/>
  <c r="L4" i="4"/>
  <c r="K4" i="4"/>
  <c r="H4" i="4"/>
  <c r="G4" i="4"/>
  <c r="F4" i="4"/>
  <c r="E4" i="4"/>
  <c r="D4" i="4"/>
  <c r="C4" i="4"/>
  <c r="U3" i="4"/>
  <c r="T46" i="4" l="1"/>
  <c r="T45" i="4"/>
  <c r="E3" i="4"/>
  <c r="E59" i="4" s="1"/>
  <c r="C3" i="4"/>
  <c r="C59" i="4" s="1"/>
  <c r="G3" i="4"/>
  <c r="G59" i="4" s="1"/>
  <c r="D3" i="4"/>
  <c r="H3" i="4"/>
  <c r="H59" i="4" s="1"/>
  <c r="H60" i="4" s="1"/>
  <c r="N3" i="4"/>
  <c r="K3" i="4"/>
  <c r="K60" i="4" s="1"/>
  <c r="M3" i="4"/>
  <c r="L3" i="4"/>
  <c r="B25" i="4"/>
  <c r="I24" i="4"/>
  <c r="D59" i="4"/>
  <c r="D60" i="4" s="1"/>
  <c r="I4" i="4"/>
  <c r="B5" i="4"/>
  <c r="I31" i="4"/>
  <c r="B32" i="4"/>
  <c r="I36" i="4"/>
  <c r="B37" i="4"/>
  <c r="AA58" i="4"/>
  <c r="AA60" i="4" s="1"/>
  <c r="AB12" i="3"/>
  <c r="AB39" i="3"/>
  <c r="AB7" i="3"/>
  <c r="AB46" i="3"/>
  <c r="AB45" i="3"/>
  <c r="AB37" i="3"/>
  <c r="AB32" i="3"/>
  <c r="AB25" i="3"/>
  <c r="AC25" i="3" s="1"/>
  <c r="AB6" i="3"/>
  <c r="F6" i="2"/>
  <c r="AD5" i="4" l="1"/>
  <c r="AD37" i="4"/>
  <c r="B36" i="4"/>
  <c r="AD36" i="4" s="1"/>
  <c r="B31" i="4"/>
  <c r="AD31" i="4" s="1"/>
  <c r="AD32" i="4"/>
  <c r="I3" i="4"/>
  <c r="I60" i="4" s="1"/>
  <c r="B24" i="4"/>
  <c r="AD24" i="4" s="1"/>
  <c r="AD25" i="4"/>
  <c r="F7" i="2"/>
  <c r="AB6" i="2"/>
  <c r="AC6" i="2" s="1"/>
  <c r="AC57" i="3"/>
  <c r="B57" i="3"/>
  <c r="AD57" i="3" s="1"/>
  <c r="AC56" i="3"/>
  <c r="B56" i="3"/>
  <c r="AD56" i="3" s="1"/>
  <c r="AD55" i="3"/>
  <c r="AC55" i="3"/>
  <c r="B55" i="3"/>
  <c r="AC54" i="3"/>
  <c r="B54" i="3"/>
  <c r="AD54" i="3" s="1"/>
  <c r="AC53" i="3"/>
  <c r="B53" i="3"/>
  <c r="AD53" i="3" s="1"/>
  <c r="AC52" i="3"/>
  <c r="B52" i="3"/>
  <c r="AD52" i="3" s="1"/>
  <c r="AC51" i="3"/>
  <c r="B51" i="3"/>
  <c r="AD51" i="3" s="1"/>
  <c r="AD50" i="3"/>
  <c r="AC50" i="3"/>
  <c r="B50" i="3"/>
  <c r="AC49" i="3"/>
  <c r="B49" i="3"/>
  <c r="AD49" i="3" s="1"/>
  <c r="AC48" i="3"/>
  <c r="B48" i="3"/>
  <c r="AD48" i="3" s="1"/>
  <c r="AC47" i="3"/>
  <c r="S47" i="3"/>
  <c r="R47" i="3"/>
  <c r="B47" i="3"/>
  <c r="AD47" i="3" s="1"/>
  <c r="AC46" i="3"/>
  <c r="S46" i="3"/>
  <c r="R46" i="3"/>
  <c r="AD46" i="3"/>
  <c r="AC45" i="3"/>
  <c r="S45" i="3"/>
  <c r="R45" i="3"/>
  <c r="T45" i="3" s="1"/>
  <c r="AD45" i="3"/>
  <c r="AC44" i="3"/>
  <c r="AD44" i="3"/>
  <c r="AD43" i="3"/>
  <c r="AC43" i="3"/>
  <c r="AD42" i="3"/>
  <c r="AC42" i="3"/>
  <c r="AC41" i="3"/>
  <c r="AD41" i="3"/>
  <c r="AC40" i="3"/>
  <c r="AD40" i="3"/>
  <c r="AC39" i="3"/>
  <c r="M36" i="3"/>
  <c r="AD39" i="3"/>
  <c r="AC38" i="3"/>
  <c r="AD38" i="3"/>
  <c r="AC37" i="3"/>
  <c r="AA37" i="3"/>
  <c r="AA58" i="3" s="1"/>
  <c r="AA60" i="3" s="1"/>
  <c r="S37" i="3"/>
  <c r="R37" i="3"/>
  <c r="K36" i="3"/>
  <c r="AC36" i="3"/>
  <c r="Q36" i="3"/>
  <c r="P36" i="3"/>
  <c r="O36" i="3"/>
  <c r="N36" i="3"/>
  <c r="N3" i="3" s="1"/>
  <c r="L36" i="3"/>
  <c r="J36" i="3"/>
  <c r="H36" i="3"/>
  <c r="G36" i="3"/>
  <c r="F36" i="3"/>
  <c r="E36" i="3"/>
  <c r="D36" i="3"/>
  <c r="C36" i="3"/>
  <c r="AD35" i="3"/>
  <c r="AC35" i="3"/>
  <c r="AC34" i="3"/>
  <c r="AD34" i="3"/>
  <c r="AD33" i="3"/>
  <c r="AC33" i="3"/>
  <c r="S33" i="3"/>
  <c r="R33" i="3"/>
  <c r="T33" i="3" s="1"/>
  <c r="AC32" i="3"/>
  <c r="S32" i="3"/>
  <c r="O32" i="3"/>
  <c r="AC31" i="3"/>
  <c r="P31" i="3"/>
  <c r="O31" i="3"/>
  <c r="N31" i="3"/>
  <c r="M31" i="3"/>
  <c r="L31" i="3"/>
  <c r="K31" i="3"/>
  <c r="J31" i="3"/>
  <c r="I31" i="3"/>
  <c r="H31" i="3"/>
  <c r="G31" i="3"/>
  <c r="F31" i="3"/>
  <c r="F3" i="3" s="1"/>
  <c r="F59" i="3" s="1"/>
  <c r="E31" i="3"/>
  <c r="D31" i="3"/>
  <c r="C31" i="3"/>
  <c r="AD30" i="3"/>
  <c r="AC30" i="3"/>
  <c r="AC29" i="3"/>
  <c r="AD29" i="3"/>
  <c r="AC28" i="3"/>
  <c r="AD28" i="3"/>
  <c r="AD27" i="3"/>
  <c r="AC27" i="3"/>
  <c r="AD26" i="3"/>
  <c r="AC26" i="3"/>
  <c r="S25" i="3"/>
  <c r="R25" i="3"/>
  <c r="T25" i="3" s="1"/>
  <c r="L24" i="3"/>
  <c r="K24" i="3"/>
  <c r="H24" i="3"/>
  <c r="AD25" i="3"/>
  <c r="AC24" i="3"/>
  <c r="N24" i="3"/>
  <c r="M24" i="3"/>
  <c r="J24" i="3"/>
  <c r="I24" i="3"/>
  <c r="G24" i="3"/>
  <c r="F24" i="3"/>
  <c r="E24" i="3"/>
  <c r="D24" i="3"/>
  <c r="C24" i="3"/>
  <c r="AD23" i="3"/>
  <c r="AC23" i="3"/>
  <c r="AD22" i="3"/>
  <c r="AC22" i="3"/>
  <c r="AC21" i="3"/>
  <c r="AD21" i="3"/>
  <c r="AC20" i="3"/>
  <c r="AD20" i="3"/>
  <c r="AD19" i="3"/>
  <c r="AC19" i="3"/>
  <c r="AD18" i="3"/>
  <c r="AC18" i="3"/>
  <c r="AC17" i="3"/>
  <c r="AD17" i="3"/>
  <c r="AC16" i="3"/>
  <c r="AD16" i="3"/>
  <c r="AD15" i="3"/>
  <c r="AC15" i="3"/>
  <c r="AD14" i="3"/>
  <c r="AC14" i="3"/>
  <c r="AC13" i="3"/>
  <c r="AD13" i="3"/>
  <c r="AC12" i="3"/>
  <c r="AD11" i="3"/>
  <c r="AC11" i="3"/>
  <c r="AD10" i="3"/>
  <c r="AC10" i="3"/>
  <c r="AC9" i="3"/>
  <c r="AD9" i="3"/>
  <c r="AD8" i="3"/>
  <c r="AC8" i="3"/>
  <c r="AC7" i="3"/>
  <c r="L4" i="3"/>
  <c r="AD7" i="3"/>
  <c r="AC6" i="3"/>
  <c r="S6" i="3"/>
  <c r="R6" i="3"/>
  <c r="T6" i="3" s="1"/>
  <c r="N4" i="3"/>
  <c r="AB5" i="3"/>
  <c r="AC5" i="3" s="1"/>
  <c r="M4" i="3"/>
  <c r="K4" i="3"/>
  <c r="G4" i="3"/>
  <c r="F4" i="3"/>
  <c r="E4" i="3"/>
  <c r="D4" i="3"/>
  <c r="C4" i="3"/>
  <c r="U3" i="3"/>
  <c r="O3" i="3"/>
  <c r="AD8" i="2"/>
  <c r="AD9" i="2"/>
  <c r="AD10" i="2"/>
  <c r="AD11" i="2"/>
  <c r="AD13" i="2"/>
  <c r="AD14" i="2"/>
  <c r="AD15" i="2"/>
  <c r="AD16" i="2"/>
  <c r="AD17" i="2"/>
  <c r="AD18" i="2"/>
  <c r="AD19" i="2"/>
  <c r="AD20" i="2"/>
  <c r="AD21" i="2"/>
  <c r="AD22" i="2"/>
  <c r="AD23" i="2"/>
  <c r="AD26" i="2"/>
  <c r="AD27" i="2"/>
  <c r="AD28" i="2"/>
  <c r="AD29" i="2"/>
  <c r="AD30" i="2"/>
  <c r="AD33" i="2"/>
  <c r="AD34" i="2"/>
  <c r="AD35" i="2"/>
  <c r="AD48" i="2"/>
  <c r="AD49" i="2"/>
  <c r="AD50" i="2"/>
  <c r="AD51" i="2"/>
  <c r="AD52" i="2"/>
  <c r="AD53" i="2"/>
  <c r="AD54" i="2"/>
  <c r="AD55" i="2"/>
  <c r="AD56" i="2"/>
  <c r="AD57" i="2"/>
  <c r="AC8" i="2"/>
  <c r="AC9" i="2"/>
  <c r="AC10" i="2"/>
  <c r="AC11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3" i="2"/>
  <c r="AC34" i="2"/>
  <c r="AC35" i="2"/>
  <c r="AC36" i="2"/>
  <c r="AC38" i="2"/>
  <c r="AC40" i="2"/>
  <c r="AC41" i="2"/>
  <c r="AC42" i="2"/>
  <c r="AC43" i="2"/>
  <c r="AC44" i="2"/>
  <c r="AC47" i="2"/>
  <c r="AC48" i="2"/>
  <c r="AC49" i="2"/>
  <c r="AC50" i="2"/>
  <c r="AC51" i="2"/>
  <c r="AC52" i="2"/>
  <c r="AC53" i="2"/>
  <c r="AC54" i="2"/>
  <c r="AC55" i="2"/>
  <c r="AC56" i="2"/>
  <c r="AC57" i="2"/>
  <c r="AB46" i="2"/>
  <c r="AC46" i="2" s="1"/>
  <c r="AB45" i="2"/>
  <c r="AC45" i="2" s="1"/>
  <c r="AB39" i="2"/>
  <c r="AC39" i="2" s="1"/>
  <c r="AB37" i="2"/>
  <c r="AC37" i="2" s="1"/>
  <c r="AB32" i="2"/>
  <c r="AC32" i="2" s="1"/>
  <c r="AB12" i="2"/>
  <c r="AC12" i="2" s="1"/>
  <c r="AB7" i="2"/>
  <c r="AC7" i="2" s="1"/>
  <c r="AB25" i="2"/>
  <c r="AA37" i="2"/>
  <c r="AA58" i="2"/>
  <c r="AA60" i="2" s="1"/>
  <c r="T46" i="3" l="1"/>
  <c r="T37" i="3"/>
  <c r="C3" i="3"/>
  <c r="C59" i="3" s="1"/>
  <c r="G3" i="3"/>
  <c r="G59" i="3" s="1"/>
  <c r="E3" i="3"/>
  <c r="E59" i="3" s="1"/>
  <c r="D3" i="3"/>
  <c r="D59" i="3" s="1"/>
  <c r="D60" i="3" s="1"/>
  <c r="M3" i="3"/>
  <c r="N65" i="3"/>
  <c r="L3" i="3"/>
  <c r="K3" i="3"/>
  <c r="K60" i="3" s="1"/>
  <c r="AD5" i="3"/>
  <c r="AD32" i="3"/>
  <c r="AD31" i="3"/>
  <c r="AD24" i="3"/>
  <c r="I36" i="3"/>
  <c r="O58" i="3"/>
  <c r="H4" i="3"/>
  <c r="H3" i="3" l="1"/>
  <c r="H59" i="3" s="1"/>
  <c r="H60" i="3" s="1"/>
  <c r="AD37" i="3"/>
  <c r="AD36" i="3"/>
  <c r="R37" i="2" l="1"/>
  <c r="S37" i="2"/>
  <c r="T37" i="2" s="1"/>
  <c r="B6" i="2" l="1"/>
  <c r="AD6" i="2" s="1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N31" i="2"/>
  <c r="C31" i="2"/>
  <c r="D31" i="2"/>
  <c r="E31" i="2"/>
  <c r="F31" i="2"/>
  <c r="G31" i="2"/>
  <c r="H31" i="2"/>
  <c r="I31" i="2"/>
  <c r="J31" i="2"/>
  <c r="K31" i="2"/>
  <c r="L31" i="2"/>
  <c r="M31" i="2"/>
  <c r="O31" i="2"/>
  <c r="P31" i="2"/>
  <c r="B29" i="2"/>
  <c r="B12" i="2"/>
  <c r="AD12" i="2" s="1"/>
  <c r="B32" i="2"/>
  <c r="B33" i="2"/>
  <c r="E4" i="2"/>
  <c r="E24" i="2"/>
  <c r="B43" i="2"/>
  <c r="AD43" i="2" s="1"/>
  <c r="B37" i="2"/>
  <c r="AD37" i="2" s="1"/>
  <c r="B25" i="2"/>
  <c r="B45" i="2"/>
  <c r="AD45" i="2" s="1"/>
  <c r="B46" i="2"/>
  <c r="AD46" i="2" s="1"/>
  <c r="S32" i="2"/>
  <c r="O3" i="2"/>
  <c r="R46" i="2"/>
  <c r="R45" i="2"/>
  <c r="U3" i="2"/>
  <c r="S46" i="2"/>
  <c r="S45" i="2"/>
  <c r="R33" i="2"/>
  <c r="S33" i="2"/>
  <c r="T33" i="2"/>
  <c r="R25" i="2"/>
  <c r="S25" i="2"/>
  <c r="T25" i="2" s="1"/>
  <c r="R6" i="2"/>
  <c r="S6" i="2"/>
  <c r="T6" i="2" s="1"/>
  <c r="D4" i="2"/>
  <c r="D24" i="2"/>
  <c r="S47" i="2"/>
  <c r="R47" i="2"/>
  <c r="H58" i="2"/>
  <c r="O58" i="2"/>
  <c r="B47" i="2"/>
  <c r="AD47" i="2" s="1"/>
  <c r="C4" i="2"/>
  <c r="C24" i="2"/>
  <c r="F24" i="2"/>
  <c r="G4" i="2"/>
  <c r="G24" i="2"/>
  <c r="H4" i="2"/>
  <c r="H24" i="2"/>
  <c r="I4" i="2"/>
  <c r="I24" i="2"/>
  <c r="K4" i="2"/>
  <c r="K24" i="2"/>
  <c r="D64" i="2"/>
  <c r="D65" i="2"/>
  <c r="B7" i="2"/>
  <c r="AD7" i="2" s="1"/>
  <c r="B9" i="2"/>
  <c r="B10" i="2"/>
  <c r="B11" i="2"/>
  <c r="B13" i="2"/>
  <c r="B14" i="2"/>
  <c r="B15" i="2"/>
  <c r="B16" i="2"/>
  <c r="B17" i="2"/>
  <c r="B18" i="2"/>
  <c r="B19" i="2"/>
  <c r="B20" i="2"/>
  <c r="B21" i="2"/>
  <c r="B22" i="2"/>
  <c r="B23" i="2"/>
  <c r="B26" i="2"/>
  <c r="B27" i="2"/>
  <c r="B28" i="2"/>
  <c r="B30" i="2"/>
  <c r="B34" i="2"/>
  <c r="B38" i="2"/>
  <c r="AD38" i="2" s="1"/>
  <c r="B40" i="2"/>
  <c r="AD40" i="2" s="1"/>
  <c r="B41" i="2"/>
  <c r="AD41" i="2" s="1"/>
  <c r="B42" i="2"/>
  <c r="AD42" i="2" s="1"/>
  <c r="B44" i="2"/>
  <c r="AD44" i="2" s="1"/>
  <c r="N4" i="2"/>
  <c r="N24" i="2"/>
  <c r="O32" i="2"/>
  <c r="O25" i="2"/>
  <c r="J4" i="2"/>
  <c r="J24" i="2"/>
  <c r="B57" i="2"/>
  <c r="B56" i="2"/>
  <c r="B55" i="2"/>
  <c r="B54" i="2"/>
  <c r="B53" i="2"/>
  <c r="B52" i="2"/>
  <c r="B51" i="2"/>
  <c r="B50" i="2"/>
  <c r="B49" i="2"/>
  <c r="B48" i="2"/>
  <c r="M4" i="2"/>
  <c r="M24" i="2"/>
  <c r="L24" i="2"/>
  <c r="L4" i="2"/>
  <c r="B39" i="2"/>
  <c r="AD39" i="2" s="1"/>
  <c r="C36" i="2"/>
  <c r="T45" i="2" l="1"/>
  <c r="T46" i="2"/>
  <c r="B31" i="2"/>
  <c r="AD31" i="2" s="1"/>
  <c r="AD32" i="2"/>
  <c r="B24" i="2"/>
  <c r="AD24" i="2" s="1"/>
  <c r="AD25" i="2"/>
  <c r="B36" i="2"/>
  <c r="AD36" i="2" s="1"/>
  <c r="D3" i="2"/>
  <c r="M3" i="2"/>
  <c r="E3" i="2"/>
  <c r="E59" i="2" s="1"/>
  <c r="L3" i="2"/>
  <c r="J3" i="2"/>
  <c r="N3" i="2"/>
  <c r="I3" i="2"/>
  <c r="I60" i="2" s="1"/>
  <c r="G3" i="2"/>
  <c r="G59" i="2" s="1"/>
  <c r="C3" i="2"/>
  <c r="C59" i="2" s="1"/>
  <c r="K3" i="2"/>
  <c r="K60" i="2" s="1"/>
  <c r="H3" i="2"/>
  <c r="H60" i="2" s="1"/>
  <c r="D59" i="2" l="1"/>
  <c r="D60" i="2" s="1"/>
  <c r="AB5" i="2"/>
  <c r="AC5" i="2" s="1"/>
  <c r="F4" i="2"/>
  <c r="F3" i="2" s="1"/>
  <c r="F59" i="2" s="1"/>
  <c r="B5" i="2"/>
  <c r="AD5" i="2" s="1"/>
  <c r="B4" i="2" l="1"/>
  <c r="B3" i="2" s="1"/>
  <c r="B59" i="2" l="1"/>
  <c r="B58" i="2"/>
  <c r="R3" i="2"/>
  <c r="R32" i="2" s="1"/>
  <c r="T32" i="2" s="1"/>
  <c r="U32" i="2" s="1"/>
  <c r="V3" i="2"/>
  <c r="J4" i="3"/>
  <c r="J3" i="3" s="1"/>
  <c r="AD6" i="3"/>
  <c r="I4" i="3"/>
  <c r="I3" i="3" s="1"/>
  <c r="I60" i="3" s="1"/>
  <c r="AD12" i="3"/>
  <c r="B4" i="3" l="1"/>
  <c r="B3" i="3" s="1"/>
  <c r="V3" i="3" l="1"/>
  <c r="B65" i="3"/>
  <c r="B58" i="3"/>
  <c r="B59" i="3"/>
  <c r="R3" i="3"/>
  <c r="R32" i="3" s="1"/>
  <c r="T32" i="3" s="1"/>
  <c r="U32" i="3" s="1"/>
  <c r="J4" i="4" l="1"/>
  <c r="J3" i="4" s="1"/>
  <c r="B6" i="4"/>
  <c r="AD6" i="4" s="1"/>
  <c r="B4" i="4" l="1"/>
  <c r="B3" i="4" s="1"/>
  <c r="V3" i="4" l="1"/>
  <c r="R3" i="4"/>
  <c r="R32" i="4" s="1"/>
  <c r="T32" i="4" s="1"/>
  <c r="U32" i="4" s="1"/>
  <c r="O5" i="4"/>
  <c r="B58" i="4"/>
  <c r="B59" i="4"/>
  <c r="O58" i="4" l="1"/>
  <c r="P5" i="4"/>
</calcChain>
</file>

<file path=xl/sharedStrings.xml><?xml version="1.0" encoding="utf-8"?>
<sst xmlns="http://schemas.openxmlformats.org/spreadsheetml/2006/main" count="208" uniqueCount="72">
  <si>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</si>
  <si>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</si>
  <si>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</si>
  <si>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</si>
  <si>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</si>
  <si>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</si>
  <si>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</si>
  <si>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</si>
  <si>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</si>
  <si>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</si>
  <si>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</si>
  <si>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</si>
  <si>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</si>
  <si>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</si>
  <si>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</si>
  <si>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</si>
  <si>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</si>
  <si>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</si>
  <si>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</si>
  <si>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</si>
  <si>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</si>
  <si>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</si>
  <si>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</si>
  <si>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</si>
  <si>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</si>
  <si>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</si>
  <si>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</si>
  <si>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</si>
  <si>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</si>
  <si>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</si>
  <si>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</si>
  <si>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</si>
  <si>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</si>
  <si>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</si>
  <si>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</si>
  <si>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</si>
  <si>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</si>
  <si>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</si>
  <si>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</si>
  <si>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</si>
  <si>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</si>
  <si>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</si>
  <si>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</si>
  <si>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</si>
  <si>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</si>
  <si>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</si>
  <si>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</si>
  <si>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</si>
  <si>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</si>
  <si>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</si>
  <si>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</si>
  <si>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</si>
  <si>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</si>
  <si>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</si>
  <si>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</si>
  <si>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</si>
  <si>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</si>
  <si>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</si>
  <si>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</si>
  <si>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</si>
  <si>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</si>
  <si>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</si>
  <si>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</si>
  <si>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</si>
  <si>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HIDALGO / MUNICIPIO DE ACTOPAN:  Calendario de Ingresos del Ejercicio Fiscal 2020</t>
  </si>
  <si>
    <t>presupuesto</t>
  </si>
  <si>
    <t>ley de ingresos</t>
  </si>
  <si>
    <t>proyeccion</t>
  </si>
  <si>
    <t xml:space="preserve">PROYECCION DE RECAUDACION </t>
  </si>
  <si>
    <t>PROYECCION DE LEY DE INGRESOS</t>
  </si>
  <si>
    <t>RECAUDACION AL 15 DE JULIO DE 2020</t>
  </si>
  <si>
    <t>PROYECCION DE RECAUDACION AGOSTO-DICIEMBRE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</si>
</sst>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8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justify" vertical="center" wrapText="1"/>
    </xf>
    <xf numFmtId="43" fontId="5" fillId="0" borderId="0" xfId="1" applyFont="1"/>
    <xf numFmtId="43" fontId="3" fillId="0" borderId="9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7" fillId="0" borderId="6" xfId="1" applyFont="1" applyBorder="1" applyAlignment="1">
      <alignment horizontal="justify" vertical="center" wrapText="1"/>
    </xf>
    <xf numFmtId="43" fontId="0" fillId="0" borderId="0" xfId="1" applyFont="1"/>
    <xf numFmtId="0" fontId="2" fillId="2" borderId="4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7" xfId="0" applyFont="1" applyBorder="1" applyAlignment="1">
      <alignment horizontal="justify" vertical="center" wrapText="1"/>
    </xf>
    <xf numFmtId="0" fontId="10" fillId="0" borderId="0" xfId="0" applyFont="1"/>
    <xf numFmtId="0" fontId="7" fillId="0" borderId="8" xfId="0" applyFont="1" applyBorder="1" applyAlignment="1">
      <alignment horizontal="justify" vertical="center" wrapText="1"/>
    </xf>
    <xf numFmtId="43" fontId="7" fillId="0" borderId="8" xfId="1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43" fontId="9" fillId="0" borderId="6" xfId="1" applyFont="1" applyBorder="1" applyAlignment="1">
      <alignment horizontal="justify" vertical="center" wrapText="1"/>
    </xf>
    <xf numFmtId="43" fontId="8" fillId="0" borderId="0" xfId="1" applyFont="1"/>
    <xf numFmtId="4" fontId="11" fillId="0" borderId="0" xfId="0" applyNumberFormat="1" applyFont="1"/>
    <xf numFmtId="4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3" fillId="0" borderId="0" xfId="0" applyFont="1"/>
    <xf numFmtId="43" fontId="13" fillId="0" borderId="0" xfId="1" applyFont="1"/>
    <xf numFmtId="44" fontId="12" fillId="0" borderId="0" xfId="2" applyFont="1"/>
    <xf numFmtId="43" fontId="12" fillId="0" borderId="0" xfId="1" applyFont="1"/>
    <xf numFmtId="43" fontId="12" fillId="0" borderId="0" xfId="0" applyNumberFormat="1" applyFont="1"/>
    <xf numFmtId="0" fontId="12" fillId="0" borderId="0" xfId="0" applyFont="1"/>
    <xf numFmtId="44" fontId="13" fillId="0" borderId="0" xfId="2" applyFont="1"/>
    <xf numFmtId="43" fontId="0" fillId="0" borderId="0" xfId="0" applyNumberFormat="1"/>
    <xf numFmtId="0" fontId="0" fillId="3" borderId="0" xfId="0" applyFill="1"/>
    <xf numFmtId="43" fontId="10" fillId="3" borderId="0" xfId="1" applyFont="1" applyFill="1"/>
    <xf numFmtId="43" fontId="0" fillId="3" borderId="0" xfId="1" applyFont="1" applyFill="1"/>
    <xf numFmtId="43" fontId="10" fillId="3" borderId="0" xfId="0" applyNumberFormat="1" applyFont="1" applyFill="1"/>
    <xf numFmtId="4" fontId="0" fillId="3" borderId="0" xfId="0" applyNumberFormat="1" applyFill="1"/>
    <xf numFmtId="4" fontId="10" fillId="3" borderId="0" xfId="0" applyNumberFormat="1" applyFont="1" applyFill="1"/>
    <xf numFmtId="43" fontId="14" fillId="0" borderId="0" xfId="1" applyFont="1"/>
    <xf numFmtId="43" fontId="4" fillId="0" borderId="0" xfId="0" applyNumberFormat="1" applyFont="1" applyAlignment="1">
      <alignment vertical="center"/>
    </xf>
    <xf numFmtId="43" fontId="3" fillId="0" borderId="6" xfId="1" applyFont="1" applyFill="1" applyBorder="1" applyAlignment="1">
      <alignment horizontal="justify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4" fontId="10" fillId="0" borderId="0" xfId="0" applyNumberFormat="1" applyFont="1" applyFill="1"/>
    <xf numFmtId="43" fontId="0" fillId="0" borderId="0" xfId="1" applyFont="1" applyFill="1"/>
    <xf numFmtId="43" fontId="7" fillId="0" borderId="6" xfId="1" applyFont="1" applyFill="1" applyBorder="1" applyAlignment="1">
      <alignment horizontal="justify" vertical="center" wrapText="1"/>
    </xf>
    <xf numFmtId="8" fontId="0" fillId="0" borderId="0" xfId="1" applyNumberFormat="1" applyFont="1" applyFill="1"/>
    <xf numFmtId="43" fontId="9" fillId="0" borderId="6" xfId="1" applyFont="1" applyFill="1" applyBorder="1" applyAlignment="1">
      <alignment horizontal="justify" vertical="center" wrapText="1"/>
    </xf>
    <xf numFmtId="43" fontId="5" fillId="0" borderId="0" xfId="1" applyFont="1" applyFill="1"/>
    <xf numFmtId="43" fontId="7" fillId="0" borderId="8" xfId="1" applyFont="1" applyFill="1" applyBorder="1" applyAlignment="1">
      <alignment horizontal="justify" vertical="center" wrapText="1"/>
    </xf>
    <xf numFmtId="43" fontId="15" fillId="0" borderId="0" xfId="1" applyFont="1"/>
    <xf numFmtId="43" fontId="1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7" fontId="14" fillId="0" borderId="0" xfId="1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margarita\Documentos\Formatos%20para%20Presupuesto%20de%20Egresos%20de%20los%20Municipios%202019%20modific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margarita\Documentos\1ER.%20TRIMESTRE%202019\1.2%20INFORMACION%20PRESUPUESTARIA\1.%20ESTADO%20ANALITICO%20DE%20INGRESOS%20DETALLADO\EDO.%20ANALIT.%20DE%20INGR.%20POR%20FUENTE%20FINANC.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go/Desktop/3er.%20TRIMESTRE%202018%20PARA%20ASEH/1.2%20INFORMACION%20PRESUPUESTARIA/ESTADO%20ANALITICO%20DE%20INGRESOS%20POR%20FUENTE%20DE%20FINANCIAMIEN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margarita\Documentos\2do.%20TRIMESTRE%202018\1.7%20OTROS\2.%20BALANZAS%20DE%20COMPROBACION\BALANZA%20JUNIO%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margarita\Documentos\4TO%20TRIMESTRE%20BUENO\1.2%20INFORMACION%20PRESUPUESTARIA\1.%20ESTADO%20ANALITICO%20DE%20INGRESOS%20DETALLADO\ESTADO%20ANALITICO%20POR%20FUENTE%20DE%20FINANCIAMIENT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4"/>
      <sheetName val="PE-05"/>
      <sheetName val="PE-02 "/>
      <sheetName val="PE-06"/>
      <sheetName val="PE-06 lui"/>
      <sheetName val="PE-06 lui (2)"/>
      <sheetName val="PE-07"/>
      <sheetName val="PE-6b LDF"/>
      <sheetName val="PE-6b LDF lui"/>
      <sheetName val="PE-6c LDF"/>
      <sheetName val="PE-6c LDF lui"/>
      <sheetName val="PE-7b LDF"/>
      <sheetName val="PE-7b LDF lui"/>
      <sheetName val="PE-7d LDF "/>
      <sheetName val="PE-7d LDF  lui"/>
      <sheetName val="Presp. Ciud"/>
    </sheetNames>
    <sheetDataSet>
      <sheetData sheetId="0">
        <row r="10">
          <cell r="AW10">
            <v>38395522</v>
          </cell>
        </row>
        <row r="11">
          <cell r="AW11">
            <v>18217446</v>
          </cell>
        </row>
        <row r="12">
          <cell r="AW12">
            <v>39181603</v>
          </cell>
        </row>
        <row r="13">
          <cell r="AW13">
            <v>1389422</v>
          </cell>
        </row>
        <row r="14">
          <cell r="AW14">
            <v>1868327</v>
          </cell>
        </row>
        <row r="15">
          <cell r="AW15">
            <v>826622</v>
          </cell>
        </row>
        <row r="16">
          <cell r="AW16">
            <v>303433</v>
          </cell>
        </row>
        <row r="17">
          <cell r="AW17">
            <v>62757</v>
          </cell>
        </row>
        <row r="18">
          <cell r="AW18">
            <v>21134367</v>
          </cell>
        </row>
        <row r="19">
          <cell r="AW19">
            <v>2307212</v>
          </cell>
        </row>
        <row r="20">
          <cell r="AW20">
            <v>148266724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ZO"/>
    </sheetNames>
    <sheetDataSet>
      <sheetData sheetId="0"/>
      <sheetData sheetId="1"/>
      <sheetData sheetId="2">
        <row r="9">
          <cell r="F9">
            <v>9073800</v>
          </cell>
        </row>
        <row r="25">
          <cell r="F25">
            <v>6450567.5</v>
          </cell>
        </row>
        <row r="55">
          <cell r="F55">
            <v>4975850</v>
          </cell>
        </row>
        <row r="65">
          <cell r="F65">
            <v>25875</v>
          </cell>
        </row>
        <row r="66">
          <cell r="F66">
            <v>5435</v>
          </cell>
        </row>
        <row r="70">
          <cell r="F70">
            <v>3381296.5</v>
          </cell>
        </row>
        <row r="282">
          <cell r="F282">
            <v>0</v>
          </cell>
        </row>
        <row r="430">
          <cell r="D430">
            <v>135924872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FF"/>
      <sheetName val="AGOSFF"/>
      <sheetName val="SEPTIFF"/>
    </sheetNames>
    <sheetDataSet>
      <sheetData sheetId="0"/>
      <sheetData sheetId="1"/>
      <sheetData sheetId="2">
        <row r="25">
          <cell r="D25">
            <v>5980580</v>
          </cell>
        </row>
        <row r="43">
          <cell r="D43">
            <v>4664250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jun"/>
    </sheetNames>
    <sheetDataSet>
      <sheetData sheetId="0">
        <row r="1092">
          <cell r="E1092">
            <v>703700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ff 18"/>
      <sheetName val="NOVIEMBRE FF"/>
      <sheetName val="DICIEMBRE 18 FF"/>
    </sheetNames>
    <sheetDataSet>
      <sheetData sheetId="0"/>
      <sheetData sheetId="1"/>
      <sheetData sheetId="2">
        <row r="432">
          <cell r="G432">
            <v>200743430.28999999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406">
          <cell r="P406">
            <v>180801314.43000001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6" sqref="F6"/>
    </sheetView>
  </sheetViews>
  <sheetFormatPr baseColWidth="10" defaultRowHeight="15" x14ac:dyDescent="0.25"/>
  <cols>
    <col min="1" max="1" width="23.85546875" style="4" customWidth="1"/>
    <col min="2" max="2" width="12.85546875" style="7" customWidth="1"/>
    <col min="3" max="6" width="11.7109375" style="7" bestFit="1" customWidth="1"/>
    <col min="7" max="9" width="11.85546875" style="7" bestFit="1" customWidth="1"/>
    <col min="10" max="11" width="11.7109375" style="7" bestFit="1" customWidth="1"/>
    <col min="12" max="12" width="11.42578125" style="7" customWidth="1"/>
    <col min="13" max="13" width="11.5703125" style="7" customWidth="1"/>
    <col min="14" max="14" width="12.140625" style="7" customWidth="1"/>
    <col min="15" max="15" width="16.28515625" style="11" hidden="1" customWidth="1"/>
    <col min="16" max="16" width="16.28515625" hidden="1" customWidth="1"/>
    <col min="17" max="17" width="14.140625" hidden="1" customWidth="1"/>
    <col min="18" max="18" width="12.7109375" customWidth="1"/>
    <col min="19" max="19" width="14.140625" customWidth="1"/>
    <col min="20" max="20" width="12.42578125" customWidth="1"/>
    <col min="21" max="21" width="13.7109375" customWidth="1"/>
    <col min="22" max="22" width="14.140625" customWidth="1"/>
    <col min="23" max="26" width="11.42578125" customWidth="1"/>
    <col min="27" max="27" width="15.140625" style="11" customWidth="1"/>
    <col min="28" max="28" width="14.140625" style="11" customWidth="1"/>
    <col min="29" max="29" width="15.85546875" customWidth="1"/>
    <col min="30" max="30" width="17.7109375" customWidth="1"/>
    <col min="31" max="31" width="11.42578125" customWidth="1"/>
  </cols>
  <sheetData>
    <row r="1" spans="1:30" ht="15.75" thickBot="1" x14ac:dyDescent="0.3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30" ht="15.75" thickBot="1" x14ac:dyDescent="0.3">
      <c r="A2" s="12"/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</row>
    <row r="3" spans="1:30" ht="15.75" thickBot="1" x14ac:dyDescent="0.3">
      <c r="A3" s="1" t="s">
        <v>13</v>
      </c>
      <c r="B3" s="6">
        <f t="shared" ref="B3:M3" si="0">+B4+B24+B31+B36+B45+B46+B47</f>
        <v>181500397.67000002</v>
      </c>
      <c r="C3" s="6">
        <f>+C4+C24+C31+C36+C45+C46+C47</f>
        <v>23397531.48</v>
      </c>
      <c r="D3" s="6">
        <f t="shared" si="0"/>
        <v>18034100.120000001</v>
      </c>
      <c r="E3" s="6">
        <f t="shared" si="0"/>
        <v>12960250.210000001</v>
      </c>
      <c r="F3" s="6">
        <f t="shared" si="0"/>
        <v>14123168.428888891</v>
      </c>
      <c r="G3" s="6">
        <f t="shared" si="0"/>
        <v>14123168.428888891</v>
      </c>
      <c r="H3" s="6">
        <f t="shared" si="0"/>
        <v>14123168.428888891</v>
      </c>
      <c r="I3" s="6">
        <f t="shared" si="0"/>
        <v>14123168.428888891</v>
      </c>
      <c r="J3" s="6">
        <f t="shared" si="0"/>
        <v>14123168.428888891</v>
      </c>
      <c r="K3" s="6">
        <f t="shared" si="0"/>
        <v>14123168.428888891</v>
      </c>
      <c r="L3" s="6">
        <f t="shared" si="0"/>
        <v>14123168.428888891</v>
      </c>
      <c r="M3" s="6">
        <f t="shared" si="0"/>
        <v>14123168.428888891</v>
      </c>
      <c r="N3" s="6">
        <f t="shared" ref="N3" si="1">+N4+N24+N31+N36+N45+N46+N47</f>
        <v>14123168.428888891</v>
      </c>
      <c r="O3" s="11">
        <f>+'[1]PE-01'!$AW$20</f>
        <v>148266724</v>
      </c>
      <c r="R3" s="33">
        <f>+O3-B3</f>
        <v>-33233673.670000017</v>
      </c>
      <c r="U3" s="25">
        <f>+[2]MZO!$D$430</f>
        <v>135924872</v>
      </c>
      <c r="V3" s="33">
        <f>+U3-B3</f>
        <v>-45575525.670000017</v>
      </c>
    </row>
    <row r="4" spans="1:30" s="14" customFormat="1" ht="15.75" thickBot="1" x14ac:dyDescent="0.3">
      <c r="A4" s="15" t="s">
        <v>14</v>
      </c>
      <c r="B4" s="10">
        <f t="shared" ref="B4:M4" si="2">SUM(B5:B23)</f>
        <v>14361757.160000002</v>
      </c>
      <c r="C4" s="10">
        <f t="shared" si="2"/>
        <v>10352568.460000001</v>
      </c>
      <c r="D4" s="10">
        <f t="shared" si="2"/>
        <v>2614059.58</v>
      </c>
      <c r="E4" s="10">
        <f t="shared" si="2"/>
        <v>927799.12</v>
      </c>
      <c r="F4" s="10">
        <f t="shared" si="2"/>
        <v>51925.555555555547</v>
      </c>
      <c r="G4" s="10">
        <f t="shared" si="2"/>
        <v>51925.555555555547</v>
      </c>
      <c r="H4" s="10">
        <f t="shared" si="2"/>
        <v>51925.555555555547</v>
      </c>
      <c r="I4" s="10">
        <f t="shared" si="2"/>
        <v>51925.555555555547</v>
      </c>
      <c r="J4" s="10">
        <f t="shared" si="2"/>
        <v>51925.555555555547</v>
      </c>
      <c r="K4" s="10">
        <f t="shared" si="2"/>
        <v>51925.555555555547</v>
      </c>
      <c r="L4" s="10">
        <f t="shared" si="2"/>
        <v>51925.555555555547</v>
      </c>
      <c r="M4" s="10">
        <f t="shared" si="2"/>
        <v>51925.555555555547</v>
      </c>
      <c r="N4" s="10">
        <f t="shared" ref="N4" si="3">SUM(N5:N23)</f>
        <v>51925.555555555547</v>
      </c>
      <c r="O4" s="21"/>
      <c r="AA4" s="21"/>
      <c r="AB4" s="21"/>
    </row>
    <row r="5" spans="1:30" ht="15.75" thickBot="1" x14ac:dyDescent="0.3">
      <c r="A5" s="2" t="s">
        <v>15</v>
      </c>
      <c r="B5" s="6">
        <f t="shared" ref="B5:B57" si="4">SUM(C5:N5)</f>
        <v>46350</v>
      </c>
      <c r="C5" s="6"/>
      <c r="D5" s="6"/>
      <c r="E5" s="6"/>
      <c r="F5" s="6">
        <v>5150</v>
      </c>
      <c r="G5" s="6">
        <v>5150</v>
      </c>
      <c r="H5" s="6">
        <v>5150</v>
      </c>
      <c r="I5" s="6">
        <v>5150</v>
      </c>
      <c r="J5" s="6">
        <v>5150</v>
      </c>
      <c r="K5" s="6">
        <v>5150</v>
      </c>
      <c r="L5" s="6">
        <v>5150</v>
      </c>
      <c r="M5" s="6">
        <v>5150</v>
      </c>
      <c r="N5" s="6">
        <v>5150</v>
      </c>
      <c r="AA5" s="36">
        <v>46350</v>
      </c>
      <c r="AB5" s="11">
        <f>SUM(C5:G5)</f>
        <v>10300</v>
      </c>
      <c r="AC5" s="33">
        <f>+AA5-AB5</f>
        <v>36050</v>
      </c>
      <c r="AD5" s="33">
        <f>+AA5-B5</f>
        <v>0</v>
      </c>
    </row>
    <row r="6" spans="1:30" s="16" customFormat="1" ht="17.25" thickBot="1" x14ac:dyDescent="0.35">
      <c r="A6" s="19" t="s">
        <v>16</v>
      </c>
      <c r="B6" s="20">
        <f>SUM(C6:N6)</f>
        <v>12562851.710000003</v>
      </c>
      <c r="C6" s="20">
        <v>10158738.74</v>
      </c>
      <c r="D6" s="20">
        <v>2166294.9900000002</v>
      </c>
      <c r="E6" s="20">
        <v>669649.28</v>
      </c>
      <c r="F6" s="20">
        <f>+-431831.3/9</f>
        <v>-47981.255555555552</v>
      </c>
      <c r="G6" s="20">
        <v>-47981.255555555552</v>
      </c>
      <c r="H6" s="20">
        <v>-47981.255555555552</v>
      </c>
      <c r="I6" s="20">
        <v>-47981.255555555552</v>
      </c>
      <c r="J6" s="20">
        <v>-47981.255555555552</v>
      </c>
      <c r="K6" s="20">
        <v>-47981.255555555552</v>
      </c>
      <c r="L6" s="20">
        <v>-47981.255555555552</v>
      </c>
      <c r="M6" s="20">
        <v>-47981.255555555552</v>
      </c>
      <c r="N6" s="20">
        <v>-47981.255555555552</v>
      </c>
      <c r="O6" s="22">
        <v>406567</v>
      </c>
      <c r="P6" s="23">
        <v>4972651</v>
      </c>
      <c r="R6" s="24">
        <f>+[2]MZO!$F$9</f>
        <v>9073800</v>
      </c>
      <c r="S6" s="23">
        <f>SUM(C6:E6)</f>
        <v>12994683.01</v>
      </c>
      <c r="T6" s="24">
        <f>+R6-S6</f>
        <v>-3920883.01</v>
      </c>
      <c r="AA6" s="35">
        <v>12562851.710000001</v>
      </c>
      <c r="AB6" s="11">
        <f>SUM(C6:G6)</f>
        <v>12898720.498888889</v>
      </c>
      <c r="AC6" s="33">
        <f t="shared" ref="AC6:AC57" si="5">+AA6-AB6</f>
        <v>-335868.78888888843</v>
      </c>
      <c r="AD6" s="33">
        <f t="shared" ref="AD6:AD57" si="6">+AA6-B6</f>
        <v>0</v>
      </c>
    </row>
    <row r="7" spans="1:30" ht="23.25" thickBot="1" x14ac:dyDescent="0.35">
      <c r="A7" s="2" t="s">
        <v>17</v>
      </c>
      <c r="B7" s="6">
        <f t="shared" si="4"/>
        <v>-3.637978807091713E-11</v>
      </c>
      <c r="C7" s="6">
        <v>0</v>
      </c>
      <c r="D7" s="6">
        <v>188544.17</v>
      </c>
      <c r="E7" s="6">
        <v>86072.68</v>
      </c>
      <c r="F7" s="6">
        <f>+-274616.85/9</f>
        <v>-30512.98333333333</v>
      </c>
      <c r="G7" s="6">
        <v>-30512.98333333333</v>
      </c>
      <c r="H7" s="6">
        <v>-30512.98333333333</v>
      </c>
      <c r="I7" s="6">
        <v>-30512.98333333333</v>
      </c>
      <c r="J7" s="6">
        <v>-30512.98333333333</v>
      </c>
      <c r="K7" s="6">
        <v>-30512.98333333333</v>
      </c>
      <c r="L7" s="6">
        <v>-30512.98333333333</v>
      </c>
      <c r="M7" s="6">
        <v>-30512.98333333333</v>
      </c>
      <c r="N7" s="6">
        <v>-30512.98333333333</v>
      </c>
      <c r="O7" s="22">
        <v>0</v>
      </c>
      <c r="P7" s="23"/>
      <c r="Q7">
        <v>288762.84999999998</v>
      </c>
      <c r="AB7" s="11">
        <f>SUM(C7:G7)</f>
        <v>213590.8833333333</v>
      </c>
      <c r="AC7" s="33">
        <f t="shared" si="5"/>
        <v>-213590.8833333333</v>
      </c>
      <c r="AD7" s="33">
        <f t="shared" si="6"/>
        <v>3.637978807091713E-11</v>
      </c>
    </row>
    <row r="8" spans="1:30" ht="15.75" thickBot="1" x14ac:dyDescent="0.3">
      <c r="A8" s="41"/>
      <c r="P8" s="23">
        <v>0</v>
      </c>
      <c r="AC8" s="33">
        <f t="shared" si="5"/>
        <v>0</v>
      </c>
      <c r="AD8" s="33">
        <f t="shared" si="6"/>
        <v>0</v>
      </c>
    </row>
    <row r="9" spans="1:30" ht="15.75" thickBot="1" x14ac:dyDescent="0.3">
      <c r="A9" s="5" t="s">
        <v>18</v>
      </c>
      <c r="B9" s="9">
        <f t="shared" si="4"/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23">
        <v>0</v>
      </c>
      <c r="AC9" s="33">
        <f t="shared" si="5"/>
        <v>0</v>
      </c>
      <c r="AD9" s="33">
        <f t="shared" si="6"/>
        <v>0</v>
      </c>
    </row>
    <row r="10" spans="1:30" ht="23.25" thickBot="1" x14ac:dyDescent="0.3">
      <c r="A10" s="2" t="s">
        <v>19</v>
      </c>
      <c r="B10" s="6">
        <f t="shared" si="4"/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P10" s="23">
        <v>0</v>
      </c>
      <c r="AC10" s="33">
        <f t="shared" si="5"/>
        <v>0</v>
      </c>
      <c r="AD10" s="33">
        <f t="shared" si="6"/>
        <v>0</v>
      </c>
    </row>
    <row r="11" spans="1:30" ht="15.75" thickBot="1" x14ac:dyDescent="0.3">
      <c r="A11" s="2" t="s">
        <v>20</v>
      </c>
      <c r="B11" s="6">
        <f t="shared" si="4"/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P11" s="23">
        <v>0</v>
      </c>
      <c r="AC11" s="33">
        <f t="shared" si="5"/>
        <v>0</v>
      </c>
      <c r="AD11" s="33">
        <f t="shared" si="6"/>
        <v>0</v>
      </c>
    </row>
    <row r="12" spans="1:30" ht="15.75" thickBot="1" x14ac:dyDescent="0.3">
      <c r="A12" s="2" t="s">
        <v>21</v>
      </c>
      <c r="B12" s="42">
        <f t="shared" si="4"/>
        <v>1752555.4499999997</v>
      </c>
      <c r="C12" s="42">
        <v>193829.72</v>
      </c>
      <c r="D12" s="42">
        <v>259220.42</v>
      </c>
      <c r="E12" s="42">
        <v>172077.16</v>
      </c>
      <c r="F12" s="42">
        <v>125269.79444444443</v>
      </c>
      <c r="G12" s="42">
        <v>125269.79444444443</v>
      </c>
      <c r="H12" s="42">
        <v>125269.79444444443</v>
      </c>
      <c r="I12" s="42">
        <v>125269.79444444443</v>
      </c>
      <c r="J12" s="42">
        <v>125269.79444444443</v>
      </c>
      <c r="K12" s="42">
        <v>125269.79444444443</v>
      </c>
      <c r="L12" s="42">
        <v>125269.79444444443</v>
      </c>
      <c r="M12" s="42">
        <v>125269.79444444443</v>
      </c>
      <c r="N12" s="42">
        <v>125269.79444444443</v>
      </c>
      <c r="O12" s="36"/>
      <c r="P12" s="37">
        <v>0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6">
        <v>1752555.45</v>
      </c>
      <c r="AB12" s="11">
        <f>SUM(C12:G12)</f>
        <v>875666.88888888899</v>
      </c>
      <c r="AC12" s="33">
        <f t="shared" si="5"/>
        <v>876888.56111111096</v>
      </c>
      <c r="AD12" s="33">
        <f t="shared" si="6"/>
        <v>0</v>
      </c>
    </row>
    <row r="13" spans="1:30" ht="15.75" thickBot="1" x14ac:dyDescent="0.3">
      <c r="A13" s="2" t="s">
        <v>22</v>
      </c>
      <c r="B13" s="42">
        <f t="shared" si="4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P13" s="23">
        <v>0</v>
      </c>
      <c r="AC13" s="33">
        <f t="shared" si="5"/>
        <v>0</v>
      </c>
      <c r="AD13" s="33">
        <f t="shared" si="6"/>
        <v>0</v>
      </c>
    </row>
    <row r="14" spans="1:30" ht="57" thickBot="1" x14ac:dyDescent="0.3">
      <c r="A14" s="2" t="s">
        <v>23</v>
      </c>
      <c r="B14" s="42">
        <f t="shared" si="4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P14" s="23">
        <v>0</v>
      </c>
      <c r="AC14" s="33">
        <f t="shared" si="5"/>
        <v>0</v>
      </c>
      <c r="AD14" s="33">
        <f t="shared" si="6"/>
        <v>0</v>
      </c>
    </row>
    <row r="15" spans="1:30" ht="23.25" thickBot="1" x14ac:dyDescent="0.3">
      <c r="A15" s="2" t="s">
        <v>24</v>
      </c>
      <c r="B15" s="42">
        <f t="shared" si="4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P15" s="23">
        <v>0</v>
      </c>
      <c r="AC15" s="33">
        <f t="shared" si="5"/>
        <v>0</v>
      </c>
      <c r="AD15" s="33">
        <f t="shared" si="6"/>
        <v>0</v>
      </c>
    </row>
    <row r="16" spans="1:30" ht="23.25" thickBot="1" x14ac:dyDescent="0.3">
      <c r="A16" s="2" t="s">
        <v>25</v>
      </c>
      <c r="B16" s="42">
        <f t="shared" si="4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P16" s="23">
        <v>0</v>
      </c>
      <c r="AC16" s="33">
        <f t="shared" si="5"/>
        <v>0</v>
      </c>
      <c r="AD16" s="33">
        <f t="shared" si="6"/>
        <v>0</v>
      </c>
    </row>
    <row r="17" spans="1:30" ht="15.75" thickBot="1" x14ac:dyDescent="0.3">
      <c r="A17" s="2" t="s">
        <v>26</v>
      </c>
      <c r="B17" s="42">
        <f t="shared" si="4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P17" s="23">
        <v>0</v>
      </c>
      <c r="AC17" s="33">
        <f t="shared" si="5"/>
        <v>0</v>
      </c>
      <c r="AD17" s="33">
        <f t="shared" si="6"/>
        <v>0</v>
      </c>
    </row>
    <row r="18" spans="1:30" ht="15.75" thickBot="1" x14ac:dyDescent="0.3">
      <c r="A18" s="2" t="s">
        <v>27</v>
      </c>
      <c r="B18" s="42">
        <f t="shared" si="4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P18" s="23">
        <v>0</v>
      </c>
      <c r="AC18" s="33">
        <f t="shared" si="5"/>
        <v>0</v>
      </c>
      <c r="AD18" s="33">
        <f t="shared" si="6"/>
        <v>0</v>
      </c>
    </row>
    <row r="19" spans="1:30" ht="23.25" thickBot="1" x14ac:dyDescent="0.3">
      <c r="A19" s="2" t="s">
        <v>28</v>
      </c>
      <c r="B19" s="42">
        <f t="shared" si="4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P19" s="23">
        <v>0</v>
      </c>
      <c r="AC19" s="33">
        <f t="shared" si="5"/>
        <v>0</v>
      </c>
      <c r="AD19" s="33">
        <f t="shared" si="6"/>
        <v>0</v>
      </c>
    </row>
    <row r="20" spans="1:30" ht="15.75" thickBot="1" x14ac:dyDescent="0.3">
      <c r="A20" s="2" t="s">
        <v>21</v>
      </c>
      <c r="B20" s="42">
        <f t="shared" si="4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P20" s="23">
        <v>0</v>
      </c>
      <c r="AC20" s="33">
        <f t="shared" si="5"/>
        <v>0</v>
      </c>
      <c r="AD20" s="33">
        <f t="shared" si="6"/>
        <v>0</v>
      </c>
    </row>
    <row r="21" spans="1:30" ht="15.75" thickBot="1" x14ac:dyDescent="0.3">
      <c r="A21" s="2" t="s">
        <v>29</v>
      </c>
      <c r="B21" s="42">
        <f t="shared" si="4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P21" s="23">
        <v>0</v>
      </c>
      <c r="AC21" s="33">
        <f t="shared" si="5"/>
        <v>0</v>
      </c>
      <c r="AD21" s="33">
        <f t="shared" si="6"/>
        <v>0</v>
      </c>
    </row>
    <row r="22" spans="1:30" ht="23.25" thickBot="1" x14ac:dyDescent="0.3">
      <c r="A22" s="2" t="s">
        <v>30</v>
      </c>
      <c r="B22" s="42">
        <f t="shared" si="4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P22" s="23">
        <v>0</v>
      </c>
      <c r="AC22" s="33">
        <f t="shared" si="5"/>
        <v>0</v>
      </c>
      <c r="AD22" s="33">
        <f t="shared" si="6"/>
        <v>0</v>
      </c>
    </row>
    <row r="23" spans="1:30" ht="57" thickBot="1" x14ac:dyDescent="0.3">
      <c r="A23" s="2" t="s">
        <v>31</v>
      </c>
      <c r="B23" s="42">
        <f t="shared" si="4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P23" s="23">
        <v>0</v>
      </c>
      <c r="AC23" s="33">
        <f t="shared" si="5"/>
        <v>0</v>
      </c>
      <c r="AD23" s="33">
        <f t="shared" si="6"/>
        <v>0</v>
      </c>
    </row>
    <row r="24" spans="1:30" s="14" customFormat="1" ht="15.75" thickBot="1" x14ac:dyDescent="0.3">
      <c r="A24" s="15" t="s">
        <v>32</v>
      </c>
      <c r="B24" s="49">
        <f t="shared" ref="B24:M24" si="7">SUM(B25:B30)</f>
        <v>30474612.989999995</v>
      </c>
      <c r="C24" s="49">
        <f t="shared" si="7"/>
        <v>1287751.7</v>
      </c>
      <c r="D24" s="49">
        <f t="shared" si="7"/>
        <v>1361170.9</v>
      </c>
      <c r="E24" s="49">
        <f t="shared" si="7"/>
        <v>976270.5</v>
      </c>
      <c r="F24" s="49">
        <f t="shared" si="7"/>
        <v>2983268.8766666669</v>
      </c>
      <c r="G24" s="49">
        <f t="shared" si="7"/>
        <v>2983268.8766666669</v>
      </c>
      <c r="H24" s="49">
        <f t="shared" si="7"/>
        <v>2983268.8766666669</v>
      </c>
      <c r="I24" s="49">
        <f t="shared" si="7"/>
        <v>2983268.8766666669</v>
      </c>
      <c r="J24" s="49">
        <f t="shared" si="7"/>
        <v>2983268.8766666669</v>
      </c>
      <c r="K24" s="49">
        <f t="shared" si="7"/>
        <v>2983268.8766666669</v>
      </c>
      <c r="L24" s="49">
        <f t="shared" si="7"/>
        <v>2983268.8766666669</v>
      </c>
      <c r="M24" s="49">
        <f t="shared" si="7"/>
        <v>2983268.8766666669</v>
      </c>
      <c r="N24" s="49">
        <f t="shared" ref="N24" si="8">SUM(N25:N30)</f>
        <v>2983268.8766666669</v>
      </c>
      <c r="O24" s="11"/>
      <c r="P24" s="23">
        <v>7321513.0600000005</v>
      </c>
      <c r="AA24" s="21"/>
      <c r="AB24" s="21"/>
      <c r="AC24" s="33">
        <f t="shared" si="5"/>
        <v>0</v>
      </c>
      <c r="AD24" s="33">
        <f t="shared" si="6"/>
        <v>-30474612.989999995</v>
      </c>
    </row>
    <row r="25" spans="1:30" ht="34.5" thickBot="1" x14ac:dyDescent="0.3">
      <c r="A25" s="2" t="s">
        <v>33</v>
      </c>
      <c r="B25" s="42">
        <f t="shared" si="4"/>
        <v>30474612.989999995</v>
      </c>
      <c r="C25" s="42">
        <v>1287751.7</v>
      </c>
      <c r="D25" s="42">
        <v>1361170.9</v>
      </c>
      <c r="E25" s="42">
        <v>976270.5</v>
      </c>
      <c r="F25" s="42">
        <v>2983268.8766666669</v>
      </c>
      <c r="G25" s="42">
        <v>2983268.8766666669</v>
      </c>
      <c r="H25" s="42">
        <v>2983268.8766666669</v>
      </c>
      <c r="I25" s="42">
        <v>2983268.8766666669</v>
      </c>
      <c r="J25" s="42">
        <v>2983268.8766666669</v>
      </c>
      <c r="K25" s="42">
        <v>2983268.8766666669</v>
      </c>
      <c r="L25" s="42">
        <v>2983268.8766666669</v>
      </c>
      <c r="M25" s="42">
        <v>2983268.8766666669</v>
      </c>
      <c r="N25" s="42">
        <v>2983268.8766666669</v>
      </c>
      <c r="O25" s="36">
        <f>[3]SEPTIFF!$D$25</f>
        <v>5980580</v>
      </c>
      <c r="P25" s="37">
        <v>1340933.0600000005</v>
      </c>
      <c r="Q25" s="34"/>
      <c r="R25" s="38">
        <f>+[2]MZO!$F$25</f>
        <v>6450567.5</v>
      </c>
      <c r="S25" s="37">
        <f>SUM(C25:E25)</f>
        <v>3625193.0999999996</v>
      </c>
      <c r="T25" s="39">
        <f>+R25-S25</f>
        <v>2825374.4000000004</v>
      </c>
      <c r="U25" s="34"/>
      <c r="V25" s="34"/>
      <c r="W25" s="34"/>
      <c r="X25" s="34"/>
      <c r="Y25" s="34"/>
      <c r="Z25" s="34"/>
      <c r="AA25" s="36">
        <v>30474612.989999998</v>
      </c>
      <c r="AB25" s="11">
        <f>SUM(C26:G26)</f>
        <v>0</v>
      </c>
      <c r="AC25" s="33">
        <f t="shared" si="5"/>
        <v>30474612.989999998</v>
      </c>
      <c r="AD25" s="33">
        <f t="shared" si="6"/>
        <v>0</v>
      </c>
    </row>
    <row r="26" spans="1:30" ht="15.75" thickBot="1" x14ac:dyDescent="0.3">
      <c r="A26" s="2" t="s">
        <v>34</v>
      </c>
      <c r="B26" s="42">
        <f t="shared" si="4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P26" s="23">
        <v>0</v>
      </c>
      <c r="AC26" s="33">
        <f t="shared" si="5"/>
        <v>0</v>
      </c>
      <c r="AD26" s="33">
        <f t="shared" si="6"/>
        <v>0</v>
      </c>
    </row>
    <row r="27" spans="1:30" ht="23.25" thickBot="1" x14ac:dyDescent="0.3">
      <c r="A27" s="2" t="s">
        <v>35</v>
      </c>
      <c r="B27" s="42">
        <f t="shared" si="4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P27" s="23">
        <v>0</v>
      </c>
      <c r="AC27" s="33">
        <f t="shared" si="5"/>
        <v>0</v>
      </c>
      <c r="AD27" s="33">
        <f t="shared" si="6"/>
        <v>0</v>
      </c>
    </row>
    <row r="28" spans="1:30" ht="15.75" thickBot="1" x14ac:dyDescent="0.3">
      <c r="A28" s="2" t="s">
        <v>36</v>
      </c>
      <c r="B28" s="42">
        <f t="shared" si="4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P28" s="23">
        <v>0</v>
      </c>
      <c r="AC28" s="33">
        <f t="shared" si="5"/>
        <v>0</v>
      </c>
      <c r="AD28" s="33">
        <f t="shared" si="6"/>
        <v>0</v>
      </c>
    </row>
    <row r="29" spans="1:30" ht="15.75" thickBot="1" x14ac:dyDescent="0.3">
      <c r="A29" s="2" t="s">
        <v>21</v>
      </c>
      <c r="B29" s="42">
        <f t="shared" si="4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P29" s="23"/>
      <c r="AC29" s="33">
        <f t="shared" si="5"/>
        <v>0</v>
      </c>
      <c r="AD29" s="33">
        <f t="shared" si="6"/>
        <v>0</v>
      </c>
    </row>
    <row r="30" spans="1:30" ht="57" thickBot="1" x14ac:dyDescent="0.3">
      <c r="A30" s="2" t="s">
        <v>37</v>
      </c>
      <c r="B30" s="42">
        <f t="shared" si="4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P30" s="23">
        <v>0</v>
      </c>
      <c r="AC30" s="33">
        <f t="shared" si="5"/>
        <v>0</v>
      </c>
      <c r="AD30" s="33">
        <f t="shared" si="6"/>
        <v>0</v>
      </c>
    </row>
    <row r="31" spans="1:30" s="14" customFormat="1" ht="15.75" thickBot="1" x14ac:dyDescent="0.3">
      <c r="A31" s="15" t="s">
        <v>38</v>
      </c>
      <c r="B31" s="49">
        <f>SUM(B32:B34)</f>
        <v>5149277.7699999996</v>
      </c>
      <c r="C31" s="49">
        <f t="shared" ref="C31:N31" si="9">SUM(C32:C34)</f>
        <v>614069.47</v>
      </c>
      <c r="D31" s="49">
        <f t="shared" si="9"/>
        <v>455741.77</v>
      </c>
      <c r="E31" s="49">
        <f t="shared" si="9"/>
        <v>467703.5</v>
      </c>
      <c r="F31" s="49">
        <f t="shared" si="9"/>
        <v>401307.0033333333</v>
      </c>
      <c r="G31" s="49">
        <f t="shared" si="9"/>
        <v>401307.0033333333</v>
      </c>
      <c r="H31" s="49">
        <f t="shared" si="9"/>
        <v>401307.0033333333</v>
      </c>
      <c r="I31" s="49">
        <f t="shared" si="9"/>
        <v>401307.0033333333</v>
      </c>
      <c r="J31" s="49">
        <f t="shared" si="9"/>
        <v>401307.0033333333</v>
      </c>
      <c r="K31" s="49">
        <f t="shared" si="9"/>
        <v>401307.0033333333</v>
      </c>
      <c r="L31" s="49">
        <f t="shared" si="9"/>
        <v>401307.0033333333</v>
      </c>
      <c r="M31" s="49">
        <f t="shared" si="9"/>
        <v>401307.0033333333</v>
      </c>
      <c r="N31" s="49">
        <f t="shared" si="9"/>
        <v>401307.0033333333</v>
      </c>
      <c r="O31" s="10">
        <f t="shared" ref="O31:P31" si="10">SUM(O32:O34)</f>
        <v>4664250</v>
      </c>
      <c r="P31" s="10">
        <f t="shared" si="10"/>
        <v>30982.660000000003</v>
      </c>
      <c r="AA31" s="21"/>
      <c r="AB31" s="21"/>
      <c r="AC31" s="33">
        <f t="shared" si="5"/>
        <v>0</v>
      </c>
      <c r="AD31" s="33">
        <f t="shared" si="6"/>
        <v>-5149277.7699999996</v>
      </c>
    </row>
    <row r="32" spans="1:30" ht="15.75" thickBot="1" x14ac:dyDescent="0.3">
      <c r="A32" s="2" t="s">
        <v>39</v>
      </c>
      <c r="B32" s="42">
        <f t="shared" si="4"/>
        <v>5149277.7699999996</v>
      </c>
      <c r="C32" s="42">
        <v>614069.47</v>
      </c>
      <c r="D32" s="42">
        <v>455741.77</v>
      </c>
      <c r="E32" s="42">
        <v>467703.5</v>
      </c>
      <c r="F32" s="42">
        <v>401307.0033333333</v>
      </c>
      <c r="G32" s="42">
        <v>401307.0033333333</v>
      </c>
      <c r="H32" s="42">
        <v>401307.0033333333</v>
      </c>
      <c r="I32" s="42">
        <v>401307.0033333333</v>
      </c>
      <c r="J32" s="42">
        <v>401307.0033333333</v>
      </c>
      <c r="K32" s="42">
        <v>401307.0033333333</v>
      </c>
      <c r="L32" s="42">
        <v>401307.0033333333</v>
      </c>
      <c r="M32" s="42">
        <v>401307.0033333333</v>
      </c>
      <c r="N32" s="42">
        <v>401307.0033333333</v>
      </c>
      <c r="O32" s="36">
        <f>[3]SEPTIFF!$D$43</f>
        <v>4664250</v>
      </c>
      <c r="P32" s="37">
        <v>-203996</v>
      </c>
      <c r="Q32" s="34"/>
      <c r="R32" s="38">
        <f>+[2]MZO!$F$55-[2]MZO!$F$65-[2]MZO!$F$66+R3</f>
        <v>-28289133.670000017</v>
      </c>
      <c r="S32" s="37">
        <f t="shared" ref="S32:S33" si="11">SUM(C32:E32)</f>
        <v>1537514.74</v>
      </c>
      <c r="T32" s="39">
        <f t="shared" ref="T32:T33" si="12">+R32-S32</f>
        <v>-29826648.410000015</v>
      </c>
      <c r="U32" s="34">
        <f>+T32/9</f>
        <v>-3314072.0455555571</v>
      </c>
      <c r="V32" s="34"/>
      <c r="W32" s="34"/>
      <c r="X32" s="34"/>
      <c r="Y32" s="34"/>
      <c r="Z32" s="34"/>
      <c r="AA32" s="36">
        <v>5149277.7699999996</v>
      </c>
      <c r="AB32" s="11">
        <f>SUM(C32:G32)</f>
        <v>2340128.7466666666</v>
      </c>
      <c r="AC32" s="33">
        <f t="shared" si="5"/>
        <v>2809149.023333333</v>
      </c>
      <c r="AD32" s="33">
        <f t="shared" si="6"/>
        <v>0</v>
      </c>
    </row>
    <row r="33" spans="1:30" ht="15.75" thickBot="1" x14ac:dyDescent="0.3">
      <c r="A33" s="2" t="s">
        <v>40</v>
      </c>
      <c r="B33" s="42">
        <f t="shared" si="4"/>
        <v>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P33" s="23">
        <v>234978.66</v>
      </c>
      <c r="R33" s="25">
        <f>+[2]MZO!$F$65+[2]MZO!$F$66</f>
        <v>31310</v>
      </c>
      <c r="S33" s="23">
        <f t="shared" si="11"/>
        <v>0</v>
      </c>
      <c r="T33" s="24">
        <f t="shared" si="12"/>
        <v>31310</v>
      </c>
      <c r="U33">
        <v>452316.33333333331</v>
      </c>
      <c r="AC33" s="33">
        <f t="shared" si="5"/>
        <v>0</v>
      </c>
      <c r="AD33" s="33">
        <f t="shared" si="6"/>
        <v>0</v>
      </c>
    </row>
    <row r="34" spans="1:30" ht="57" thickBot="1" x14ac:dyDescent="0.3">
      <c r="A34" s="2" t="s">
        <v>41</v>
      </c>
      <c r="B34" s="42">
        <f t="shared" si="4"/>
        <v>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P34" s="23">
        <v>0</v>
      </c>
      <c r="AC34" s="33">
        <f t="shared" si="5"/>
        <v>0</v>
      </c>
      <c r="AD34" s="33">
        <f t="shared" si="6"/>
        <v>0</v>
      </c>
    </row>
    <row r="35" spans="1:30" ht="15.75" thickBot="1" x14ac:dyDescent="0.3">
      <c r="A35" s="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P35" s="23">
        <v>0</v>
      </c>
      <c r="AC35" s="33">
        <f t="shared" si="5"/>
        <v>0</v>
      </c>
      <c r="AD35" s="33">
        <f t="shared" si="6"/>
        <v>0</v>
      </c>
    </row>
    <row r="36" spans="1:30" s="14" customFormat="1" ht="15.75" thickBot="1" x14ac:dyDescent="0.3">
      <c r="A36" s="17" t="s">
        <v>42</v>
      </c>
      <c r="B36" s="53">
        <f>SUM(B37:B44)</f>
        <v>5790582.5299999993</v>
      </c>
      <c r="C36" s="53">
        <f t="shared" ref="C36:Q36" si="13">SUM(C37:C44)</f>
        <v>1210789.8900000001</v>
      </c>
      <c r="D36" s="53">
        <f t="shared" si="13"/>
        <v>693964.5</v>
      </c>
      <c r="E36" s="53">
        <f t="shared" si="13"/>
        <v>710141.21</v>
      </c>
      <c r="F36" s="53">
        <f t="shared" si="13"/>
        <v>352854.10333333333</v>
      </c>
      <c r="G36" s="53">
        <f t="shared" si="13"/>
        <v>352854.10333333333</v>
      </c>
      <c r="H36" s="53">
        <f t="shared" si="13"/>
        <v>352854.10333333333</v>
      </c>
      <c r="I36" s="53">
        <f t="shared" si="13"/>
        <v>352854.10333333333</v>
      </c>
      <c r="J36" s="53">
        <f t="shared" si="13"/>
        <v>352854.10333333333</v>
      </c>
      <c r="K36" s="53">
        <f t="shared" si="13"/>
        <v>352854.10333333333</v>
      </c>
      <c r="L36" s="53">
        <f t="shared" si="13"/>
        <v>352854.10333333333</v>
      </c>
      <c r="M36" s="53">
        <f t="shared" si="13"/>
        <v>352854.10333333333</v>
      </c>
      <c r="N36" s="53">
        <f t="shared" si="13"/>
        <v>352854.10333333333</v>
      </c>
      <c r="O36" s="18">
        <f t="shared" si="13"/>
        <v>0</v>
      </c>
      <c r="P36" s="18">
        <f t="shared" si="13"/>
        <v>0</v>
      </c>
      <c r="Q36" s="18">
        <f t="shared" si="13"/>
        <v>0</v>
      </c>
      <c r="AA36" s="21"/>
      <c r="AB36" s="21"/>
      <c r="AC36" s="33">
        <f t="shared" si="5"/>
        <v>0</v>
      </c>
      <c r="AD36" s="33">
        <f t="shared" si="6"/>
        <v>-5790582.5299999993</v>
      </c>
    </row>
    <row r="37" spans="1:30" ht="23.25" thickBot="1" x14ac:dyDescent="0.3">
      <c r="A37" s="2" t="s">
        <v>43</v>
      </c>
      <c r="B37" s="42">
        <f t="shared" si="4"/>
        <v>4000000</v>
      </c>
      <c r="C37" s="42">
        <v>607802.06000000006</v>
      </c>
      <c r="D37" s="42">
        <v>222758.9</v>
      </c>
      <c r="E37" s="42">
        <v>435323.69</v>
      </c>
      <c r="F37" s="42">
        <v>303790.59444444446</v>
      </c>
      <c r="G37" s="42">
        <v>303790.59444444446</v>
      </c>
      <c r="H37" s="42">
        <v>303790.59444444446</v>
      </c>
      <c r="I37" s="42">
        <v>303790.59444444446</v>
      </c>
      <c r="J37" s="42">
        <v>303790.59444444446</v>
      </c>
      <c r="K37" s="42">
        <v>303790.59444444446</v>
      </c>
      <c r="L37" s="42">
        <v>303790.59444444446</v>
      </c>
      <c r="M37" s="42">
        <v>303790.59444444446</v>
      </c>
      <c r="N37" s="42">
        <v>303790.59444444446</v>
      </c>
      <c r="O37" s="43"/>
      <c r="P37" s="44"/>
      <c r="Q37" s="45"/>
      <c r="R37" s="46">
        <f>+[2]MZO!$F$70</f>
        <v>3381296.5</v>
      </c>
      <c r="S37" s="44">
        <f>SUM(C37:E37)</f>
        <v>1265884.6500000001</v>
      </c>
      <c r="T37" s="47">
        <f>+R37-S37</f>
        <v>2115411.8499999996</v>
      </c>
      <c r="U37" s="45"/>
      <c r="V37" s="45"/>
      <c r="W37" s="45"/>
      <c r="X37" s="45"/>
      <c r="Y37" s="45"/>
      <c r="Z37" s="45"/>
      <c r="AA37" s="36">
        <f>600000+3400000</f>
        <v>4000000</v>
      </c>
      <c r="AB37" s="11">
        <f>SUM(C37:G37)</f>
        <v>1873465.8388888889</v>
      </c>
      <c r="AC37" s="33">
        <f t="shared" si="5"/>
        <v>2126534.1611111108</v>
      </c>
      <c r="AD37" s="33">
        <f t="shared" si="6"/>
        <v>0</v>
      </c>
    </row>
    <row r="38" spans="1:30" ht="15.75" thickBot="1" x14ac:dyDescent="0.3">
      <c r="A38" s="2" t="s">
        <v>44</v>
      </c>
      <c r="B38" s="42">
        <f t="shared" si="4"/>
        <v>0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8"/>
      <c r="P38" s="44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8"/>
      <c r="AB38" s="48"/>
      <c r="AC38" s="33">
        <f t="shared" si="5"/>
        <v>0</v>
      </c>
      <c r="AD38" s="33">
        <f t="shared" si="6"/>
        <v>0</v>
      </c>
    </row>
    <row r="39" spans="1:30" ht="57" thickBot="1" x14ac:dyDescent="0.3">
      <c r="A39" s="2" t="s">
        <v>45</v>
      </c>
      <c r="B39" s="42">
        <f t="shared" si="4"/>
        <v>1790582.5299999998</v>
      </c>
      <c r="C39" s="42">
        <v>602987.82999999996</v>
      </c>
      <c r="D39" s="42">
        <v>471205.6</v>
      </c>
      <c r="E39" s="42">
        <v>274817.52</v>
      </c>
      <c r="F39" s="42">
        <v>49063.508888888893</v>
      </c>
      <c r="G39" s="42">
        <v>49063.508888888893</v>
      </c>
      <c r="H39" s="42">
        <v>49063.508888888893</v>
      </c>
      <c r="I39" s="42">
        <v>49063.508888888893</v>
      </c>
      <c r="J39" s="42">
        <v>49063.508888888893</v>
      </c>
      <c r="K39" s="42">
        <v>49063.508888888893</v>
      </c>
      <c r="L39" s="42">
        <v>49063.508888888893</v>
      </c>
      <c r="M39" s="42">
        <v>49063.508888888893</v>
      </c>
      <c r="N39" s="42">
        <v>49063.508888888893</v>
      </c>
      <c r="O39" s="48"/>
      <c r="P39" s="44">
        <v>0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36">
        <v>1790582.53</v>
      </c>
      <c r="AB39" s="11">
        <f>SUM(C39:G39)</f>
        <v>1447137.9677777777</v>
      </c>
      <c r="AC39" s="33">
        <f t="shared" si="5"/>
        <v>343444.56222222233</v>
      </c>
      <c r="AD39" s="33">
        <f t="shared" si="6"/>
        <v>0</v>
      </c>
    </row>
    <row r="40" spans="1:30" ht="23.25" thickBot="1" x14ac:dyDescent="0.3">
      <c r="A40" s="2" t="s">
        <v>46</v>
      </c>
      <c r="B40" s="42">
        <f t="shared" si="4"/>
        <v>0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8"/>
      <c r="P40" s="44">
        <v>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8"/>
      <c r="AB40" s="48"/>
      <c r="AC40" s="33">
        <f t="shared" si="5"/>
        <v>0</v>
      </c>
      <c r="AD40" s="33">
        <f t="shared" si="6"/>
        <v>0</v>
      </c>
    </row>
    <row r="41" spans="1:30" ht="34.5" thickBot="1" x14ac:dyDescent="0.3">
      <c r="A41" s="2" t="s">
        <v>47</v>
      </c>
      <c r="B41" s="42">
        <f t="shared" si="4"/>
        <v>0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4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8"/>
      <c r="AB41" s="48"/>
      <c r="AC41" s="33">
        <f t="shared" si="5"/>
        <v>0</v>
      </c>
      <c r="AD41" s="33">
        <f t="shared" si="6"/>
        <v>0</v>
      </c>
    </row>
    <row r="42" spans="1:30" ht="34.5" thickBot="1" x14ac:dyDescent="0.3">
      <c r="A42" s="2" t="s">
        <v>48</v>
      </c>
      <c r="B42" s="42">
        <f t="shared" si="4"/>
        <v>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8"/>
      <c r="P42" s="44">
        <v>0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8"/>
      <c r="AB42" s="48"/>
      <c r="AC42" s="33">
        <f t="shared" si="5"/>
        <v>0</v>
      </c>
      <c r="AD42" s="33">
        <f t="shared" si="6"/>
        <v>0</v>
      </c>
    </row>
    <row r="43" spans="1:30" ht="45.75" thickBot="1" x14ac:dyDescent="0.3">
      <c r="A43" s="2" t="s">
        <v>49</v>
      </c>
      <c r="B43" s="42">
        <f t="shared" si="4"/>
        <v>0</v>
      </c>
      <c r="C43" s="49"/>
      <c r="D43" s="49"/>
      <c r="E43" s="49"/>
      <c r="F43" s="49"/>
      <c r="G43" s="49"/>
      <c r="H43" s="49"/>
      <c r="I43" s="49"/>
      <c r="J43" s="42"/>
      <c r="K43" s="42"/>
      <c r="L43" s="42"/>
      <c r="M43" s="42"/>
      <c r="N43" s="42"/>
      <c r="O43" s="48"/>
      <c r="P43" s="44">
        <v>0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8"/>
      <c r="AB43" s="48"/>
      <c r="AC43" s="33">
        <f t="shared" si="5"/>
        <v>0</v>
      </c>
      <c r="AD43" s="33">
        <f t="shared" si="6"/>
        <v>0</v>
      </c>
    </row>
    <row r="44" spans="1:30" ht="15.75" thickBot="1" x14ac:dyDescent="0.3">
      <c r="A44" s="2" t="s">
        <v>50</v>
      </c>
      <c r="B44" s="42">
        <f t="shared" si="4"/>
        <v>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8"/>
      <c r="P44" s="44">
        <v>0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8"/>
      <c r="AB44" s="48"/>
      <c r="AC44" s="33">
        <f t="shared" si="5"/>
        <v>0</v>
      </c>
      <c r="AD44" s="33">
        <f t="shared" si="6"/>
        <v>0</v>
      </c>
    </row>
    <row r="45" spans="1:30" ht="15.75" thickBot="1" x14ac:dyDescent="0.3">
      <c r="A45" s="2" t="s">
        <v>51</v>
      </c>
      <c r="B45" s="42">
        <f t="shared" si="4"/>
        <v>65408197.220000006</v>
      </c>
      <c r="C45" s="42">
        <v>4493307.34</v>
      </c>
      <c r="D45" s="42">
        <v>7468396.7800000003</v>
      </c>
      <c r="E45" s="42">
        <v>4433715.53</v>
      </c>
      <c r="F45" s="42">
        <v>5445864.1744444445</v>
      </c>
      <c r="G45" s="42">
        <v>5445864.1744444445</v>
      </c>
      <c r="H45" s="42">
        <v>5445864.1744444445</v>
      </c>
      <c r="I45" s="42">
        <v>5445864.1744444445</v>
      </c>
      <c r="J45" s="42">
        <v>5445864.1744444445</v>
      </c>
      <c r="K45" s="42">
        <v>5445864.1744444445</v>
      </c>
      <c r="L45" s="42">
        <v>5445864.1744444445</v>
      </c>
      <c r="M45" s="42">
        <v>5445864.1744444445</v>
      </c>
      <c r="N45" s="42">
        <v>5445864.1744444445</v>
      </c>
      <c r="O45" s="50"/>
      <c r="P45" s="44"/>
      <c r="Q45" s="48"/>
      <c r="R45" s="46">
        <f>+'[1]PE-01'!$AW$10+'[1]PE-01'!$AW$11+'[1]PE-01'!$AW$13+'[1]PE-01'!$AW$14+'[1]PE-01'!$AW$15+'[1]PE-01'!$AW$16+'[1]PE-01'!$AW$17+'[1]PE-01'!$AW$19</f>
        <v>63370741</v>
      </c>
      <c r="S45" s="44">
        <f t="shared" ref="S45:S47" si="14">SUM(C45:E45)</f>
        <v>16395419.650000002</v>
      </c>
      <c r="T45" s="47">
        <f t="shared" ref="T45:T46" si="15">+R45-S45</f>
        <v>46975321.349999994</v>
      </c>
      <c r="U45" s="45"/>
      <c r="V45" s="45"/>
      <c r="W45" s="45"/>
      <c r="X45" s="45"/>
      <c r="Y45" s="45"/>
      <c r="Z45" s="45"/>
      <c r="AA45" s="36">
        <v>65408197.219999999</v>
      </c>
      <c r="AB45" s="11">
        <f t="shared" ref="AB45:AB46" si="16">SUM(C45:G45)</f>
        <v>27287147.998888891</v>
      </c>
      <c r="AC45" s="33">
        <f t="shared" si="5"/>
        <v>38121049.221111104</v>
      </c>
      <c r="AD45" s="33">
        <f t="shared" si="6"/>
        <v>0</v>
      </c>
    </row>
    <row r="46" spans="1:30" ht="15.75" thickBot="1" x14ac:dyDescent="0.3">
      <c r="A46" s="2" t="s">
        <v>52</v>
      </c>
      <c r="B46" s="42">
        <f t="shared" si="4"/>
        <v>60315970</v>
      </c>
      <c r="C46" s="42">
        <v>5439044.6200000001</v>
      </c>
      <c r="D46" s="42">
        <v>5440766.5899999999</v>
      </c>
      <c r="E46" s="42">
        <v>5444620.3499999996</v>
      </c>
      <c r="F46" s="42">
        <v>4887948.7155555552</v>
      </c>
      <c r="G46" s="42">
        <v>4887948.7155555552</v>
      </c>
      <c r="H46" s="42">
        <v>4887948.7155555552</v>
      </c>
      <c r="I46" s="42">
        <v>4887948.7155555552</v>
      </c>
      <c r="J46" s="42">
        <v>4887948.7155555552</v>
      </c>
      <c r="K46" s="42">
        <v>4887948.7155555552</v>
      </c>
      <c r="L46" s="42">
        <v>4887948.7155555552</v>
      </c>
      <c r="M46" s="42">
        <v>4887948.7155555552</v>
      </c>
      <c r="N46" s="42">
        <v>4887948.7155555552</v>
      </c>
      <c r="O46" s="50"/>
      <c r="P46" s="44"/>
      <c r="Q46" s="48"/>
      <c r="R46" s="46">
        <f>+'[1]PE-01'!$AW$12+'[1]PE-01'!$AW$18</f>
        <v>60315970</v>
      </c>
      <c r="S46" s="44">
        <f t="shared" si="14"/>
        <v>16324431.560000001</v>
      </c>
      <c r="T46" s="47">
        <f t="shared" si="15"/>
        <v>43991538.439999998</v>
      </c>
      <c r="U46" s="45"/>
      <c r="V46" s="45"/>
      <c r="W46" s="45"/>
      <c r="X46" s="45"/>
      <c r="Y46" s="45"/>
      <c r="Z46" s="45"/>
      <c r="AA46" s="36">
        <v>60315970</v>
      </c>
      <c r="AB46" s="11">
        <f t="shared" si="16"/>
        <v>26100328.991111111</v>
      </c>
      <c r="AC46" s="33">
        <f t="shared" si="5"/>
        <v>34215641.008888885</v>
      </c>
      <c r="AD46" s="33">
        <f t="shared" si="6"/>
        <v>0</v>
      </c>
    </row>
    <row r="47" spans="1:30" ht="15.75" thickBot="1" x14ac:dyDescent="0.3">
      <c r="A47" s="2" t="s">
        <v>53</v>
      </c>
      <c r="B47" s="42">
        <f t="shared" si="4"/>
        <v>0</v>
      </c>
      <c r="C47" s="42">
        <v>0</v>
      </c>
      <c r="D47" s="42">
        <v>0</v>
      </c>
      <c r="E47" s="42">
        <v>0</v>
      </c>
      <c r="F47" s="42"/>
      <c r="G47" s="42"/>
      <c r="H47" s="42"/>
      <c r="I47" s="51"/>
      <c r="J47" s="51"/>
      <c r="K47" s="51"/>
      <c r="L47" s="51"/>
      <c r="M47" s="51"/>
      <c r="N47" s="51"/>
      <c r="O47" s="48"/>
      <c r="P47" s="44"/>
      <c r="Q47" s="48"/>
      <c r="R47" s="46">
        <f>+[2]MZO!$F$282</f>
        <v>0</v>
      </c>
      <c r="S47" s="44">
        <f t="shared" si="14"/>
        <v>0</v>
      </c>
      <c r="T47" s="45"/>
      <c r="U47" s="45"/>
      <c r="V47" s="45"/>
      <c r="W47" s="45"/>
      <c r="X47" s="45"/>
      <c r="Y47" s="45"/>
      <c r="Z47" s="45"/>
      <c r="AA47" s="48"/>
      <c r="AB47" s="48"/>
      <c r="AC47" s="33">
        <f t="shared" si="5"/>
        <v>0</v>
      </c>
      <c r="AD47" s="33">
        <f t="shared" si="6"/>
        <v>0</v>
      </c>
    </row>
    <row r="48" spans="1:30" ht="23.25" thickBot="1" x14ac:dyDescent="0.3">
      <c r="A48" s="2" t="s">
        <v>54</v>
      </c>
      <c r="B48" s="42">
        <f t="shared" si="4"/>
        <v>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8"/>
      <c r="P48" s="44"/>
      <c r="Q48" s="48"/>
      <c r="R48" s="45"/>
      <c r="S48" s="45"/>
      <c r="T48" s="45"/>
      <c r="U48" s="45"/>
      <c r="V48" s="45"/>
      <c r="W48" s="45"/>
      <c r="X48" s="45"/>
      <c r="Y48" s="45"/>
      <c r="Z48" s="45"/>
      <c r="AA48" s="48"/>
      <c r="AB48" s="48"/>
      <c r="AC48" s="33">
        <f t="shared" si="5"/>
        <v>0</v>
      </c>
      <c r="AD48" s="33">
        <f t="shared" si="6"/>
        <v>0</v>
      </c>
    </row>
    <row r="49" spans="1:30" ht="23.25" thickBot="1" x14ac:dyDescent="0.3">
      <c r="A49" s="2" t="s">
        <v>55</v>
      </c>
      <c r="B49" s="42">
        <f t="shared" si="4"/>
        <v>0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23">
        <v>0</v>
      </c>
      <c r="Q49" s="11"/>
      <c r="AC49" s="33">
        <f t="shared" si="5"/>
        <v>0</v>
      </c>
      <c r="AD49" s="33">
        <f t="shared" si="6"/>
        <v>0</v>
      </c>
    </row>
    <row r="50" spans="1:30" ht="23.25" thickBot="1" x14ac:dyDescent="0.3">
      <c r="A50" s="2" t="s">
        <v>56</v>
      </c>
      <c r="B50" s="42">
        <f t="shared" si="4"/>
        <v>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23">
        <v>0</v>
      </c>
      <c r="Q50" s="11"/>
      <c r="AC50" s="33">
        <f t="shared" si="5"/>
        <v>0</v>
      </c>
      <c r="AD50" s="33">
        <f t="shared" si="6"/>
        <v>0</v>
      </c>
    </row>
    <row r="51" spans="1:30" ht="15.75" thickBot="1" x14ac:dyDescent="0.3">
      <c r="A51" s="2" t="s">
        <v>57</v>
      </c>
      <c r="B51" s="42">
        <f t="shared" si="4"/>
        <v>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P51" s="23">
        <v>0</v>
      </c>
      <c r="Q51" s="11"/>
      <c r="AC51" s="33">
        <f t="shared" si="5"/>
        <v>0</v>
      </c>
      <c r="AD51" s="33">
        <f t="shared" si="6"/>
        <v>0</v>
      </c>
    </row>
    <row r="52" spans="1:30" ht="15.75" thickBot="1" x14ac:dyDescent="0.3">
      <c r="A52" s="2" t="s">
        <v>58</v>
      </c>
      <c r="B52" s="42">
        <f t="shared" si="4"/>
        <v>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P52" s="23">
        <v>0</v>
      </c>
      <c r="Q52" s="11"/>
      <c r="AC52" s="33">
        <f t="shared" si="5"/>
        <v>0</v>
      </c>
      <c r="AD52" s="33">
        <f t="shared" si="6"/>
        <v>0</v>
      </c>
    </row>
    <row r="53" spans="1:30" ht="15.75" thickBot="1" x14ac:dyDescent="0.3">
      <c r="A53" s="2" t="s">
        <v>59</v>
      </c>
      <c r="B53" s="42">
        <f t="shared" si="4"/>
        <v>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P53" s="23">
        <v>0</v>
      </c>
      <c r="Q53" s="11"/>
      <c r="AC53" s="33">
        <f t="shared" si="5"/>
        <v>0</v>
      </c>
      <c r="AD53" s="33">
        <f t="shared" si="6"/>
        <v>0</v>
      </c>
    </row>
    <row r="54" spans="1:30" ht="23.25" thickBot="1" x14ac:dyDescent="0.3">
      <c r="A54" s="2" t="s">
        <v>60</v>
      </c>
      <c r="B54" s="42">
        <f t="shared" si="4"/>
        <v>0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P54" s="23">
        <v>0</v>
      </c>
      <c r="Q54" s="11"/>
      <c r="AC54" s="33">
        <f t="shared" si="5"/>
        <v>0</v>
      </c>
      <c r="AD54" s="33">
        <f t="shared" si="6"/>
        <v>0</v>
      </c>
    </row>
    <row r="55" spans="1:30" ht="23.25" thickBot="1" x14ac:dyDescent="0.3">
      <c r="A55" s="2" t="s">
        <v>61</v>
      </c>
      <c r="B55" s="42">
        <f t="shared" si="4"/>
        <v>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P55" s="23">
        <v>0</v>
      </c>
      <c r="Q55" s="11"/>
      <c r="AC55" s="33">
        <f t="shared" si="5"/>
        <v>0</v>
      </c>
      <c r="AD55" s="33">
        <f t="shared" si="6"/>
        <v>0</v>
      </c>
    </row>
    <row r="56" spans="1:30" ht="15.75" thickBot="1" x14ac:dyDescent="0.3">
      <c r="A56" s="2" t="s">
        <v>62</v>
      </c>
      <c r="B56" s="6">
        <f t="shared" si="4"/>
        <v>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P56" s="23">
        <v>0</v>
      </c>
      <c r="Q56" s="11"/>
      <c r="AC56" s="33">
        <f t="shared" si="5"/>
        <v>0</v>
      </c>
      <c r="AD56" s="33">
        <f t="shared" si="6"/>
        <v>0</v>
      </c>
    </row>
    <row r="57" spans="1:30" ht="15.75" thickBot="1" x14ac:dyDescent="0.3">
      <c r="A57" s="2" t="s">
        <v>63</v>
      </c>
      <c r="B57" s="6">
        <f t="shared" si="4"/>
        <v>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P57" s="23">
        <v>0</v>
      </c>
      <c r="Q57" s="11"/>
      <c r="AC57" s="33">
        <f t="shared" si="5"/>
        <v>0</v>
      </c>
      <c r="AD57" s="33">
        <f t="shared" si="6"/>
        <v>0</v>
      </c>
    </row>
    <row r="58" spans="1:30" s="31" customFormat="1" hidden="1" x14ac:dyDescent="0.25">
      <c r="A58" s="26"/>
      <c r="B58" s="40">
        <f>+B3-AA58</f>
        <v>0</v>
      </c>
      <c r="C58" s="40">
        <v>23397531.48</v>
      </c>
      <c r="D58" s="40">
        <v>18034100.120000001</v>
      </c>
      <c r="E58" s="40">
        <v>12960250.210000001</v>
      </c>
      <c r="F58" s="40">
        <v>18905037.57</v>
      </c>
      <c r="G58" s="40">
        <v>10329431.439999999</v>
      </c>
      <c r="H58" s="27">
        <f>+[4]baljun!$G$1140</f>
        <v>0</v>
      </c>
      <c r="I58" s="27"/>
      <c r="J58" s="27"/>
      <c r="K58" s="27"/>
      <c r="L58" s="27"/>
      <c r="M58" s="27"/>
      <c r="N58" s="27"/>
      <c r="O58" s="28">
        <f>SUM(O3:O57)</f>
        <v>163982371</v>
      </c>
      <c r="P58" s="28">
        <v>10532357.190000009</v>
      </c>
      <c r="Q58" s="29"/>
      <c r="R58" s="30"/>
      <c r="AA58" s="21">
        <f>SUM(AA2:AA57)</f>
        <v>181500397.67000002</v>
      </c>
      <c r="AB58" s="29"/>
    </row>
    <row r="59" spans="1:30" s="31" customFormat="1" hidden="1" x14ac:dyDescent="0.25">
      <c r="A59" s="26"/>
      <c r="B59" s="27">
        <f>+B3-'[5]DICIEMBRE 18 FF'!$G$432</f>
        <v>-19243032.619999975</v>
      </c>
      <c r="C59" s="40">
        <f>+C3-C58</f>
        <v>0</v>
      </c>
      <c r="D59" s="40">
        <f t="shared" ref="D59:G59" si="17">+D3-D58</f>
        <v>0</v>
      </c>
      <c r="E59" s="40">
        <f t="shared" si="17"/>
        <v>0</v>
      </c>
      <c r="F59" s="40">
        <f t="shared" si="17"/>
        <v>-4781869.1411111094</v>
      </c>
      <c r="G59" s="40">
        <f t="shared" si="17"/>
        <v>3793736.9888888914</v>
      </c>
      <c r="H59" s="27">
        <v>14010680.35</v>
      </c>
      <c r="I59" s="27">
        <v>11641115.359999999</v>
      </c>
      <c r="J59" s="27"/>
      <c r="K59" s="27">
        <v>16073402.119999999</v>
      </c>
      <c r="L59" s="27"/>
      <c r="M59" s="27"/>
      <c r="N59" s="27"/>
      <c r="O59" s="32"/>
      <c r="P59" s="32"/>
      <c r="AA59" s="21">
        <v>181500397.66999999</v>
      </c>
      <c r="AB59" s="29"/>
    </row>
    <row r="60" spans="1:30" s="31" customFormat="1" hidden="1" x14ac:dyDescent="0.25">
      <c r="A60" s="26"/>
      <c r="B60" s="27"/>
      <c r="C60" s="27"/>
      <c r="D60" s="27">
        <f>+D3-D59</f>
        <v>18034100.120000001</v>
      </c>
      <c r="E60" s="27"/>
      <c r="F60" s="27"/>
      <c r="G60" s="27"/>
      <c r="H60" s="27">
        <f>+H59-H3</f>
        <v>-112488.07888889126</v>
      </c>
      <c r="I60" s="27">
        <f>+I59-I3</f>
        <v>-2482053.0688888915</v>
      </c>
      <c r="J60" s="27"/>
      <c r="K60" s="27">
        <f>+K59-K3</f>
        <v>1950233.6911111083</v>
      </c>
      <c r="L60" s="27"/>
      <c r="M60" s="27"/>
      <c r="N60" s="27"/>
      <c r="O60" s="28"/>
      <c r="P60" s="28"/>
      <c r="AA60" s="21">
        <f>+AA59-AA58</f>
        <v>0</v>
      </c>
      <c r="AB60" s="29"/>
    </row>
    <row r="61" spans="1:30" s="31" customForma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9"/>
      <c r="AA61" s="21"/>
      <c r="AB61" s="29"/>
    </row>
    <row r="62" spans="1:30" s="31" customForma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9"/>
      <c r="AA62" s="21"/>
      <c r="AB62" s="29"/>
    </row>
    <row r="63" spans="1:30" s="31" customForma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9"/>
      <c r="AA63" s="21"/>
      <c r="AB63" s="29"/>
    </row>
    <row r="64" spans="1:30" s="31" customFormat="1" x14ac:dyDescent="0.25">
      <c r="A64" s="26"/>
      <c r="B64" s="27"/>
      <c r="C64" s="27"/>
      <c r="D64" s="27">
        <f>1613543.79+54600.09+86148.24+2544994.03+169336.93+6278.33+128614.05+1531936.95+2.6+0.41</f>
        <v>6135455.4199999999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9"/>
      <c r="AA64" s="29"/>
      <c r="AB64" s="29"/>
    </row>
    <row r="65" spans="1:28" s="31" customFormat="1" x14ac:dyDescent="0.25">
      <c r="A65" s="26"/>
      <c r="B65" s="27"/>
      <c r="C65" s="27"/>
      <c r="D65" s="27">
        <f>1864944.52+2882891.57+128614.05</f>
        <v>4876450.1399999997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9"/>
      <c r="AA65" s="29"/>
      <c r="AB65" s="29"/>
    </row>
    <row r="66" spans="1:28" s="31" customFormat="1" x14ac:dyDescent="0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9"/>
      <c r="AA66" s="29"/>
      <c r="AB66" s="29"/>
    </row>
    <row r="67" spans="1:28" s="31" customFormat="1" x14ac:dyDescent="0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9"/>
      <c r="AA67" s="29"/>
      <c r="AB67" s="29"/>
    </row>
    <row r="68" spans="1:28" s="31" customFormat="1" x14ac:dyDescent="0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9"/>
      <c r="AA68" s="29"/>
      <c r="AB68" s="29"/>
    </row>
  </sheetData>
  <mergeCells count="1">
    <mergeCell ref="A1:N1"/>
  </mergeCells>
  <pageMargins left="0.19685039370078741" right="0.19685039370078741" top="0.35433070866141736" bottom="0" header="0.31496062992125984" footer="0.31496062992125984"/>
  <pageSetup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31" sqref="M31"/>
    </sheetView>
  </sheetViews>
  <sheetFormatPr baseColWidth="10" defaultRowHeight="15" x14ac:dyDescent="0.25"/>
  <cols>
    <col min="1" max="1" width="23.85546875" style="4" customWidth="1"/>
    <col min="2" max="2" width="10.7109375" style="7" customWidth="1"/>
    <col min="3" max="5" width="11.7109375" style="7" bestFit="1" customWidth="1"/>
    <col min="6" max="7" width="14.140625" style="7" bestFit="1" customWidth="1"/>
    <col min="8" max="8" width="11.85546875" style="7" bestFit="1" customWidth="1"/>
    <col min="9" max="9" width="10" style="7" customWidth="1"/>
    <col min="10" max="11" width="11.7109375" style="7" bestFit="1" customWidth="1"/>
    <col min="12" max="12" width="11.42578125" style="7" customWidth="1"/>
    <col min="13" max="13" width="11.5703125" style="7" customWidth="1"/>
    <col min="14" max="14" width="10.28515625" style="7" customWidth="1"/>
    <col min="15" max="15" width="16.28515625" style="11" customWidth="1"/>
    <col min="16" max="16" width="16.28515625" customWidth="1"/>
    <col min="17" max="17" width="14.140625" customWidth="1"/>
    <col min="18" max="18" width="12.7109375" customWidth="1"/>
    <col min="19" max="19" width="14.140625" customWidth="1"/>
    <col min="20" max="20" width="12.42578125" customWidth="1"/>
    <col min="21" max="21" width="13.7109375" customWidth="1"/>
    <col min="22" max="22" width="14.140625" customWidth="1"/>
    <col min="23" max="26" width="11.42578125" customWidth="1"/>
    <col min="27" max="27" width="15.140625" style="11" customWidth="1"/>
    <col min="28" max="28" width="14.140625" style="11" customWidth="1"/>
    <col min="29" max="29" width="15.85546875" customWidth="1"/>
    <col min="30" max="30" width="17.7109375" customWidth="1"/>
    <col min="31" max="31" width="11.42578125" customWidth="1"/>
  </cols>
  <sheetData>
    <row r="1" spans="1:30" ht="15.75" thickBot="1" x14ac:dyDescent="0.3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30" ht="15.75" thickBot="1" x14ac:dyDescent="0.3">
      <c r="A2" s="12"/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</row>
    <row r="3" spans="1:30" ht="15.75" thickBot="1" x14ac:dyDescent="0.3">
      <c r="A3" s="1" t="s">
        <v>13</v>
      </c>
      <c r="B3" s="6">
        <f t="shared" ref="B3:N3" si="0">+B4+B24+B31+B36+B45+B46+B47</f>
        <v>31959819.440000009</v>
      </c>
      <c r="C3" s="6">
        <f>+C4+C24+C31+C36+C45+C46+C47</f>
        <v>13465179.520000001</v>
      </c>
      <c r="D3" s="6">
        <f t="shared" si="0"/>
        <v>5124936.75</v>
      </c>
      <c r="E3" s="6">
        <f t="shared" si="0"/>
        <v>3081914.33</v>
      </c>
      <c r="F3" s="6">
        <f t="shared" si="0"/>
        <v>821426.48</v>
      </c>
      <c r="G3" s="6">
        <f t="shared" si="0"/>
        <v>542820.18000000005</v>
      </c>
      <c r="H3" s="6">
        <f t="shared" si="0"/>
        <v>1333495.06</v>
      </c>
      <c r="I3" s="6">
        <f t="shared" si="0"/>
        <v>486169.13</v>
      </c>
      <c r="J3" s="6">
        <f t="shared" si="0"/>
        <v>1420775.5980000005</v>
      </c>
      <c r="K3" s="6">
        <f t="shared" si="0"/>
        <v>1420775.5980000005</v>
      </c>
      <c r="L3" s="6">
        <f t="shared" si="0"/>
        <v>1420775.5980000005</v>
      </c>
      <c r="M3" s="6">
        <f t="shared" si="0"/>
        <v>1420775.5980000005</v>
      </c>
      <c r="N3" s="6">
        <f t="shared" si="0"/>
        <v>1420775.5980000005</v>
      </c>
      <c r="O3" s="11">
        <v>24847017.120000001</v>
      </c>
      <c r="P3" t="s">
        <v>65</v>
      </c>
      <c r="R3" s="33">
        <f>+O3-B3</f>
        <v>-7112802.3200000077</v>
      </c>
      <c r="U3" s="25">
        <f>+[2]MZO!$D$430</f>
        <v>135924872</v>
      </c>
      <c r="V3" s="33">
        <f>+U3-B3</f>
        <v>103965052.55999999</v>
      </c>
    </row>
    <row r="4" spans="1:30" s="14" customFormat="1" ht="15.75" thickBot="1" x14ac:dyDescent="0.3">
      <c r="A4" s="15" t="s">
        <v>14</v>
      </c>
      <c r="B4" s="10">
        <f t="shared" ref="B4:M4" si="1">SUM(B5:B23)</f>
        <v>18070311.235000007</v>
      </c>
      <c r="C4" s="10">
        <f t="shared" si="1"/>
        <v>10352568.460000001</v>
      </c>
      <c r="D4" s="10">
        <f t="shared" si="1"/>
        <v>2614059.58</v>
      </c>
      <c r="E4" s="10">
        <f t="shared" si="1"/>
        <v>927799.12</v>
      </c>
      <c r="F4" s="10">
        <f t="shared" si="1"/>
        <v>37004.639999999999</v>
      </c>
      <c r="G4" s="10">
        <f t="shared" si="1"/>
        <v>82776.88</v>
      </c>
      <c r="H4" s="10">
        <f t="shared" si="1"/>
        <v>251902.22999999998</v>
      </c>
      <c r="I4" s="10">
        <f t="shared" si="1"/>
        <v>252261.33</v>
      </c>
      <c r="J4" s="10">
        <f t="shared" si="1"/>
        <v>710387.79900000023</v>
      </c>
      <c r="K4" s="10">
        <f t="shared" si="1"/>
        <v>710387.79900000023</v>
      </c>
      <c r="L4" s="10">
        <f t="shared" si="1"/>
        <v>710387.79900000023</v>
      </c>
      <c r="M4" s="10">
        <f t="shared" si="1"/>
        <v>710387.79900000023</v>
      </c>
      <c r="N4" s="10">
        <f t="shared" ref="N4" si="2">SUM(N5:N23)</f>
        <v>710387.79900000023</v>
      </c>
      <c r="O4" s="21">
        <v>31959819.440000001</v>
      </c>
      <c r="P4" s="14" t="s">
        <v>66</v>
      </c>
      <c r="Q4" s="14" t="s">
        <v>67</v>
      </c>
      <c r="AA4" s="21"/>
      <c r="AB4" s="21"/>
    </row>
    <row r="5" spans="1:30" ht="15.75" thickBot="1" x14ac:dyDescent="0.3">
      <c r="A5" s="2" t="s">
        <v>15</v>
      </c>
      <c r="B5" s="6">
        <f t="shared" ref="B5:B57" si="3">SUM(C5:N5)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1">
        <f>+O4-B3</f>
        <v>0</v>
      </c>
      <c r="P5" s="11">
        <f>+O5/2</f>
        <v>0</v>
      </c>
      <c r="Q5">
        <v>7103877.9900000021</v>
      </c>
      <c r="R5">
        <f>+Q5/2</f>
        <v>3551938.995000001</v>
      </c>
      <c r="AA5" s="36">
        <v>46350</v>
      </c>
      <c r="AB5" s="11">
        <f>SUM(C5:G5)</f>
        <v>0</v>
      </c>
      <c r="AC5" s="33">
        <f>+AA5-AB5</f>
        <v>46350</v>
      </c>
      <c r="AD5" s="33">
        <f>+AA5-B5</f>
        <v>46350</v>
      </c>
    </row>
    <row r="6" spans="1:30" s="16" customFormat="1" ht="17.25" thickBot="1" x14ac:dyDescent="0.35">
      <c r="A6" s="19" t="s">
        <v>16</v>
      </c>
      <c r="B6" s="20">
        <f>SUM(C6:N6)</f>
        <v>17050649.765000004</v>
      </c>
      <c r="C6" s="20">
        <v>10158738.74</v>
      </c>
      <c r="D6" s="20">
        <v>2166294.9900000002</v>
      </c>
      <c r="E6" s="20">
        <v>669649.28</v>
      </c>
      <c r="F6" s="20">
        <v>23029.72</v>
      </c>
      <c r="G6" s="20">
        <v>50216</v>
      </c>
      <c r="H6" s="20">
        <v>178520.71</v>
      </c>
      <c r="I6" s="20">
        <v>252261.33</v>
      </c>
      <c r="J6" s="20">
        <f>+R5/5</f>
        <v>710387.79900000023</v>
      </c>
      <c r="K6" s="20">
        <v>710387.79900000023</v>
      </c>
      <c r="L6" s="20">
        <v>710387.79900000023</v>
      </c>
      <c r="M6" s="20">
        <v>710387.79900000023</v>
      </c>
      <c r="N6" s="20">
        <v>710387.79900000023</v>
      </c>
      <c r="O6" s="22">
        <v>406567</v>
      </c>
      <c r="P6" s="23">
        <v>4972651</v>
      </c>
      <c r="R6" s="24">
        <f>+[2]MZO!$F$9</f>
        <v>9073800</v>
      </c>
      <c r="S6" s="23">
        <f>SUM(C6:E6)</f>
        <v>12994683.01</v>
      </c>
      <c r="T6" s="24">
        <f>+R6-S6</f>
        <v>-3920883.01</v>
      </c>
      <c r="AA6" s="35">
        <v>12562851.710000001</v>
      </c>
      <c r="AB6" s="11">
        <f>SUM(C6:H6)</f>
        <v>13246449.440000001</v>
      </c>
      <c r="AC6" s="33">
        <f t="shared" ref="AC6:AC57" si="4">+AA6-AB6</f>
        <v>-683597.73000000045</v>
      </c>
      <c r="AD6" s="33">
        <f t="shared" ref="AD6:AD57" si="5">+AA6-B6</f>
        <v>-4487798.0550000034</v>
      </c>
    </row>
    <row r="7" spans="1:30" ht="23.25" thickBot="1" x14ac:dyDescent="0.35">
      <c r="A7" s="2" t="s">
        <v>17</v>
      </c>
      <c r="B7" s="6">
        <f t="shared" si="3"/>
        <v>337104.52999999997</v>
      </c>
      <c r="C7" s="6">
        <v>0</v>
      </c>
      <c r="D7" s="6">
        <v>188544.17</v>
      </c>
      <c r="E7" s="6">
        <v>86072.68</v>
      </c>
      <c r="F7" s="6">
        <v>5430.62</v>
      </c>
      <c r="G7" s="6">
        <v>8715.3799999999992</v>
      </c>
      <c r="H7" s="6">
        <v>48341.68</v>
      </c>
      <c r="I7" s="6"/>
      <c r="J7" s="6"/>
      <c r="K7" s="6"/>
      <c r="L7" s="6"/>
      <c r="M7" s="6"/>
      <c r="N7" s="6"/>
      <c r="O7" s="22">
        <v>0</v>
      </c>
      <c r="P7" s="23"/>
      <c r="Q7">
        <v>288762.84999999998</v>
      </c>
      <c r="AB7" s="11">
        <f>SUM(C7:H7)</f>
        <v>337104.52999999997</v>
      </c>
      <c r="AC7" s="33">
        <f t="shared" si="4"/>
        <v>-337104.52999999997</v>
      </c>
      <c r="AD7" s="33">
        <f t="shared" si="5"/>
        <v>-337104.52999999997</v>
      </c>
    </row>
    <row r="8" spans="1:30" hidden="1" x14ac:dyDescent="0.25">
      <c r="A8" s="41"/>
      <c r="P8" s="23">
        <v>0</v>
      </c>
      <c r="AC8" s="33">
        <f t="shared" si="4"/>
        <v>0</v>
      </c>
      <c r="AD8" s="33">
        <f t="shared" si="5"/>
        <v>0</v>
      </c>
    </row>
    <row r="9" spans="1:30" ht="15.75" hidden="1" thickBot="1" x14ac:dyDescent="0.3">
      <c r="A9" s="5" t="s">
        <v>18</v>
      </c>
      <c r="B9" s="9">
        <f t="shared" si="3"/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23">
        <v>0</v>
      </c>
      <c r="AC9" s="33">
        <f t="shared" si="4"/>
        <v>0</v>
      </c>
      <c r="AD9" s="33">
        <f t="shared" si="5"/>
        <v>0</v>
      </c>
    </row>
    <row r="10" spans="1:30" ht="23.25" hidden="1" thickBot="1" x14ac:dyDescent="0.3">
      <c r="A10" s="2" t="s">
        <v>19</v>
      </c>
      <c r="B10" s="6">
        <f t="shared" si="3"/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P10" s="23">
        <v>0</v>
      </c>
      <c r="AC10" s="33">
        <f t="shared" si="4"/>
        <v>0</v>
      </c>
      <c r="AD10" s="33">
        <f t="shared" si="5"/>
        <v>0</v>
      </c>
    </row>
    <row r="11" spans="1:30" ht="15.75" hidden="1" thickBot="1" x14ac:dyDescent="0.3">
      <c r="A11" s="2" t="s">
        <v>20</v>
      </c>
      <c r="B11" s="6">
        <f t="shared" si="3"/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P11" s="23">
        <v>0</v>
      </c>
      <c r="AC11" s="33">
        <f t="shared" si="4"/>
        <v>0</v>
      </c>
      <c r="AD11" s="33">
        <f t="shared" si="5"/>
        <v>0</v>
      </c>
    </row>
    <row r="12" spans="1:30" ht="15.75" thickBot="1" x14ac:dyDescent="0.3">
      <c r="A12" s="2" t="s">
        <v>21</v>
      </c>
      <c r="B12" s="42">
        <f t="shared" si="3"/>
        <v>682556.94000000006</v>
      </c>
      <c r="C12" s="42">
        <v>193829.72</v>
      </c>
      <c r="D12" s="42">
        <v>259220.42</v>
      </c>
      <c r="E12" s="42">
        <v>172077.16</v>
      </c>
      <c r="F12" s="42">
        <v>8544.2999999999993</v>
      </c>
      <c r="G12" s="42">
        <v>23845.5</v>
      </c>
      <c r="H12" s="42">
        <v>25039.84</v>
      </c>
      <c r="I12" s="42"/>
      <c r="J12" s="42"/>
      <c r="K12" s="42"/>
      <c r="L12" s="42"/>
      <c r="M12" s="42"/>
      <c r="N12" s="42"/>
      <c r="O12" s="36"/>
      <c r="P12" s="37">
        <v>0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6">
        <v>1752555.45</v>
      </c>
      <c r="AB12" s="11">
        <f>SUM(C12:H12)</f>
        <v>682556.94000000006</v>
      </c>
      <c r="AC12" s="33">
        <f t="shared" si="4"/>
        <v>1069998.5099999998</v>
      </c>
      <c r="AD12" s="33">
        <f t="shared" si="5"/>
        <v>1069998.5099999998</v>
      </c>
    </row>
    <row r="13" spans="1:30" ht="15.75" hidden="1" thickBot="1" x14ac:dyDescent="0.3">
      <c r="A13" s="2" t="s">
        <v>22</v>
      </c>
      <c r="B13" s="42">
        <f t="shared" si="3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P13" s="23">
        <v>0</v>
      </c>
      <c r="AC13" s="33">
        <f t="shared" si="4"/>
        <v>0</v>
      </c>
      <c r="AD13" s="33">
        <f t="shared" si="5"/>
        <v>0</v>
      </c>
    </row>
    <row r="14" spans="1:30" ht="57" hidden="1" thickBot="1" x14ac:dyDescent="0.3">
      <c r="A14" s="2" t="s">
        <v>23</v>
      </c>
      <c r="B14" s="42">
        <f t="shared" si="3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P14" s="23">
        <v>0</v>
      </c>
      <c r="AC14" s="33">
        <f t="shared" si="4"/>
        <v>0</v>
      </c>
      <c r="AD14" s="33">
        <f t="shared" si="5"/>
        <v>0</v>
      </c>
    </row>
    <row r="15" spans="1:30" ht="23.25" hidden="1" thickBot="1" x14ac:dyDescent="0.3">
      <c r="A15" s="2" t="s">
        <v>24</v>
      </c>
      <c r="B15" s="42">
        <f t="shared" si="3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P15" s="23">
        <v>0</v>
      </c>
      <c r="AC15" s="33">
        <f t="shared" si="4"/>
        <v>0</v>
      </c>
      <c r="AD15" s="33">
        <f t="shared" si="5"/>
        <v>0</v>
      </c>
    </row>
    <row r="16" spans="1:30" ht="23.25" hidden="1" thickBot="1" x14ac:dyDescent="0.3">
      <c r="A16" s="2" t="s">
        <v>25</v>
      </c>
      <c r="B16" s="42">
        <f t="shared" si="3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P16" s="23">
        <v>0</v>
      </c>
      <c r="AC16" s="33">
        <f t="shared" si="4"/>
        <v>0</v>
      </c>
      <c r="AD16" s="33">
        <f t="shared" si="5"/>
        <v>0</v>
      </c>
    </row>
    <row r="17" spans="1:30" ht="15.75" hidden="1" thickBot="1" x14ac:dyDescent="0.3">
      <c r="A17" s="2" t="s">
        <v>26</v>
      </c>
      <c r="B17" s="42">
        <f t="shared" si="3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P17" s="23">
        <v>0</v>
      </c>
      <c r="AC17" s="33">
        <f t="shared" si="4"/>
        <v>0</v>
      </c>
      <c r="AD17" s="33">
        <f t="shared" si="5"/>
        <v>0</v>
      </c>
    </row>
    <row r="18" spans="1:30" ht="15.75" hidden="1" thickBot="1" x14ac:dyDescent="0.3">
      <c r="A18" s="2" t="s">
        <v>27</v>
      </c>
      <c r="B18" s="42">
        <f t="shared" si="3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P18" s="23">
        <v>0</v>
      </c>
      <c r="AC18" s="33">
        <f t="shared" si="4"/>
        <v>0</v>
      </c>
      <c r="AD18" s="33">
        <f t="shared" si="5"/>
        <v>0</v>
      </c>
    </row>
    <row r="19" spans="1:30" ht="23.25" hidden="1" thickBot="1" x14ac:dyDescent="0.3">
      <c r="A19" s="2" t="s">
        <v>28</v>
      </c>
      <c r="B19" s="42">
        <f t="shared" si="3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P19" s="23">
        <v>0</v>
      </c>
      <c r="AC19" s="33">
        <f t="shared" si="4"/>
        <v>0</v>
      </c>
      <c r="AD19" s="33">
        <f t="shared" si="5"/>
        <v>0</v>
      </c>
    </row>
    <row r="20" spans="1:30" ht="15.75" hidden="1" thickBot="1" x14ac:dyDescent="0.3">
      <c r="A20" s="2" t="s">
        <v>21</v>
      </c>
      <c r="B20" s="42">
        <f t="shared" si="3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P20" s="23">
        <v>0</v>
      </c>
      <c r="AC20" s="33">
        <f t="shared" si="4"/>
        <v>0</v>
      </c>
      <c r="AD20" s="33">
        <f t="shared" si="5"/>
        <v>0</v>
      </c>
    </row>
    <row r="21" spans="1:30" ht="15.75" hidden="1" thickBot="1" x14ac:dyDescent="0.3">
      <c r="A21" s="2" t="s">
        <v>29</v>
      </c>
      <c r="B21" s="42">
        <f t="shared" si="3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P21" s="23">
        <v>0</v>
      </c>
      <c r="AC21" s="33">
        <f t="shared" si="4"/>
        <v>0</v>
      </c>
      <c r="AD21" s="33">
        <f t="shared" si="5"/>
        <v>0</v>
      </c>
    </row>
    <row r="22" spans="1:30" ht="23.25" hidden="1" thickBot="1" x14ac:dyDescent="0.3">
      <c r="A22" s="2" t="s">
        <v>30</v>
      </c>
      <c r="B22" s="42">
        <f t="shared" si="3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P22" s="23">
        <v>0</v>
      </c>
      <c r="AC22" s="33">
        <f t="shared" si="4"/>
        <v>0</v>
      </c>
      <c r="AD22" s="33">
        <f t="shared" si="5"/>
        <v>0</v>
      </c>
    </row>
    <row r="23" spans="1:30" ht="57" hidden="1" thickBot="1" x14ac:dyDescent="0.3">
      <c r="A23" s="2" t="s">
        <v>31</v>
      </c>
      <c r="B23" s="42">
        <f t="shared" si="3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P23" s="23">
        <v>0</v>
      </c>
      <c r="AC23" s="33">
        <f t="shared" si="4"/>
        <v>0</v>
      </c>
      <c r="AD23" s="33">
        <f t="shared" si="5"/>
        <v>0</v>
      </c>
    </row>
    <row r="24" spans="1:30" s="14" customFormat="1" ht="15.75" thickBot="1" x14ac:dyDescent="0.3">
      <c r="A24" s="15" t="s">
        <v>32</v>
      </c>
      <c r="B24" s="49">
        <f t="shared" ref="B24:N24" si="6">SUM(B25:B30)</f>
        <v>8635483.1950000022</v>
      </c>
      <c r="C24" s="49">
        <f t="shared" si="6"/>
        <v>1287751.7</v>
      </c>
      <c r="D24" s="49">
        <f t="shared" si="6"/>
        <v>1361170.9</v>
      </c>
      <c r="E24" s="49">
        <f t="shared" si="6"/>
        <v>976270.5</v>
      </c>
      <c r="F24" s="49">
        <f t="shared" si="6"/>
        <v>375186</v>
      </c>
      <c r="G24" s="49">
        <f t="shared" si="6"/>
        <v>340216</v>
      </c>
      <c r="H24" s="49">
        <f t="shared" si="6"/>
        <v>509041.3</v>
      </c>
      <c r="I24" s="49">
        <f t="shared" si="6"/>
        <v>233907.8</v>
      </c>
      <c r="J24" s="49">
        <f t="shared" si="6"/>
        <v>710387.79900000023</v>
      </c>
      <c r="K24" s="49">
        <f t="shared" si="6"/>
        <v>710387.79900000023</v>
      </c>
      <c r="L24" s="49">
        <f t="shared" si="6"/>
        <v>710387.79900000023</v>
      </c>
      <c r="M24" s="49">
        <f t="shared" si="6"/>
        <v>710387.79900000023</v>
      </c>
      <c r="N24" s="49">
        <f t="shared" si="6"/>
        <v>710387.79900000023</v>
      </c>
      <c r="O24" s="11"/>
      <c r="P24" s="23">
        <v>7321513.0600000005</v>
      </c>
      <c r="AA24" s="21"/>
      <c r="AB24" s="21"/>
      <c r="AC24" s="33">
        <f t="shared" si="4"/>
        <v>0</v>
      </c>
      <c r="AD24" s="33">
        <f t="shared" si="5"/>
        <v>-8635483.1950000022</v>
      </c>
    </row>
    <row r="25" spans="1:30" ht="34.5" thickBot="1" x14ac:dyDescent="0.3">
      <c r="A25" s="2" t="s">
        <v>33</v>
      </c>
      <c r="B25" s="42">
        <f t="shared" si="3"/>
        <v>8635483.1950000022</v>
      </c>
      <c r="C25" s="42">
        <v>1287751.7</v>
      </c>
      <c r="D25" s="42">
        <v>1361170.9</v>
      </c>
      <c r="E25" s="42">
        <v>976270.5</v>
      </c>
      <c r="F25" s="42">
        <v>375186</v>
      </c>
      <c r="G25" s="42">
        <v>340216</v>
      </c>
      <c r="H25" s="42">
        <v>509041.3</v>
      </c>
      <c r="I25" s="42">
        <f>220209.8+13698</f>
        <v>233907.8</v>
      </c>
      <c r="J25" s="20">
        <v>710387.79900000023</v>
      </c>
      <c r="K25" s="20">
        <v>710387.79900000023</v>
      </c>
      <c r="L25" s="20">
        <v>710387.79900000023</v>
      </c>
      <c r="M25" s="20">
        <v>710387.79900000023</v>
      </c>
      <c r="N25" s="20">
        <v>710387.79900000023</v>
      </c>
      <c r="O25" s="36">
        <f>[3]SEPTIFF!$D$25</f>
        <v>5980580</v>
      </c>
      <c r="P25" s="37">
        <v>1340933.0600000005</v>
      </c>
      <c r="Q25" s="34"/>
      <c r="R25" s="38">
        <f>+[2]MZO!$F$25</f>
        <v>6450567.5</v>
      </c>
      <c r="S25" s="37">
        <f>SUM(C25:E25)</f>
        <v>3625193.0999999996</v>
      </c>
      <c r="T25" s="39">
        <f>+R25-S25</f>
        <v>2825374.4000000004</v>
      </c>
      <c r="U25" s="34"/>
      <c r="V25" s="34"/>
      <c r="W25" s="34"/>
      <c r="X25" s="34"/>
      <c r="Y25" s="34"/>
      <c r="Z25" s="34"/>
      <c r="AA25" s="36">
        <v>30474612.989999998</v>
      </c>
      <c r="AB25" s="11">
        <f>SUM(C25:H25)</f>
        <v>4849636.3999999994</v>
      </c>
      <c r="AC25" s="33">
        <f>+AA25-AB25</f>
        <v>25624976.59</v>
      </c>
      <c r="AD25" s="33">
        <f t="shared" si="5"/>
        <v>21839129.794999994</v>
      </c>
    </row>
    <row r="26" spans="1:30" ht="15.75" hidden="1" thickBot="1" x14ac:dyDescent="0.3">
      <c r="A26" s="2" t="s">
        <v>34</v>
      </c>
      <c r="B26" s="42">
        <f t="shared" si="3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P26" s="23">
        <v>0</v>
      </c>
      <c r="AC26" s="33">
        <f t="shared" si="4"/>
        <v>0</v>
      </c>
      <c r="AD26" s="33">
        <f t="shared" si="5"/>
        <v>0</v>
      </c>
    </row>
    <row r="27" spans="1:30" ht="23.25" hidden="1" thickBot="1" x14ac:dyDescent="0.3">
      <c r="A27" s="2" t="s">
        <v>35</v>
      </c>
      <c r="B27" s="42">
        <f t="shared" si="3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P27" s="23">
        <v>0</v>
      </c>
      <c r="AC27" s="33">
        <f t="shared" si="4"/>
        <v>0</v>
      </c>
      <c r="AD27" s="33">
        <f t="shared" si="5"/>
        <v>0</v>
      </c>
    </row>
    <row r="28" spans="1:30" ht="15.75" hidden="1" thickBot="1" x14ac:dyDescent="0.3">
      <c r="A28" s="2" t="s">
        <v>36</v>
      </c>
      <c r="B28" s="42">
        <f t="shared" si="3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P28" s="23">
        <v>0</v>
      </c>
      <c r="AC28" s="33">
        <f t="shared" si="4"/>
        <v>0</v>
      </c>
      <c r="AD28" s="33">
        <f t="shared" si="5"/>
        <v>0</v>
      </c>
    </row>
    <row r="29" spans="1:30" ht="15.75" hidden="1" thickBot="1" x14ac:dyDescent="0.3">
      <c r="A29" s="2" t="s">
        <v>21</v>
      </c>
      <c r="B29" s="42">
        <f t="shared" si="3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P29" s="23"/>
      <c r="AC29" s="33">
        <f t="shared" si="4"/>
        <v>0</v>
      </c>
      <c r="AD29" s="33">
        <f t="shared" si="5"/>
        <v>0</v>
      </c>
    </row>
    <row r="30" spans="1:30" ht="57" hidden="1" thickBot="1" x14ac:dyDescent="0.3">
      <c r="A30" s="2" t="s">
        <v>37</v>
      </c>
      <c r="B30" s="42">
        <f t="shared" si="3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P30" s="23">
        <v>0</v>
      </c>
      <c r="AC30" s="33">
        <f t="shared" si="4"/>
        <v>0</v>
      </c>
      <c r="AD30" s="33">
        <f t="shared" si="5"/>
        <v>0</v>
      </c>
    </row>
    <row r="31" spans="1:30" s="14" customFormat="1" ht="15.75" thickBot="1" x14ac:dyDescent="0.3">
      <c r="A31" s="15" t="s">
        <v>38</v>
      </c>
      <c r="B31" s="49">
        <f>SUM(B32:B34)</f>
        <v>2035652.6</v>
      </c>
      <c r="C31" s="49">
        <f t="shared" ref="C31:P31" si="7">SUM(C32:C34)</f>
        <v>614069.47</v>
      </c>
      <c r="D31" s="49">
        <f t="shared" si="7"/>
        <v>455741.77</v>
      </c>
      <c r="E31" s="49">
        <f t="shared" si="7"/>
        <v>467703.5</v>
      </c>
      <c r="F31" s="49">
        <f t="shared" si="7"/>
        <v>236087.84</v>
      </c>
      <c r="G31" s="49">
        <f t="shared" si="7"/>
        <v>80429.02</v>
      </c>
      <c r="H31" s="49">
        <f t="shared" si="7"/>
        <v>181621</v>
      </c>
      <c r="I31" s="49">
        <f t="shared" si="7"/>
        <v>0</v>
      </c>
      <c r="J31" s="49">
        <f t="shared" si="7"/>
        <v>0</v>
      </c>
      <c r="K31" s="49">
        <f t="shared" si="7"/>
        <v>0</v>
      </c>
      <c r="L31" s="49">
        <f t="shared" si="7"/>
        <v>0</v>
      </c>
      <c r="M31" s="49">
        <f t="shared" si="7"/>
        <v>0</v>
      </c>
      <c r="N31" s="49">
        <f t="shared" si="7"/>
        <v>0</v>
      </c>
      <c r="O31" s="10">
        <f t="shared" si="7"/>
        <v>4664250</v>
      </c>
      <c r="P31" s="10">
        <f t="shared" si="7"/>
        <v>30982.660000000003</v>
      </c>
      <c r="AA31" s="21"/>
      <c r="AB31" s="21"/>
      <c r="AC31" s="33">
        <f t="shared" si="4"/>
        <v>0</v>
      </c>
      <c r="AD31" s="33">
        <f t="shared" si="5"/>
        <v>-2035652.6</v>
      </c>
    </row>
    <row r="32" spans="1:30" ht="15.75" thickBot="1" x14ac:dyDescent="0.3">
      <c r="A32" s="2" t="s">
        <v>39</v>
      </c>
      <c r="B32" s="42">
        <f t="shared" si="3"/>
        <v>2035652.6</v>
      </c>
      <c r="C32" s="42">
        <v>614069.47</v>
      </c>
      <c r="D32" s="42">
        <v>455741.77</v>
      </c>
      <c r="E32" s="42">
        <v>467703.5</v>
      </c>
      <c r="F32" s="42">
        <v>236087.84</v>
      </c>
      <c r="G32" s="42">
        <v>80429.02</v>
      </c>
      <c r="H32" s="42">
        <v>181621</v>
      </c>
      <c r="I32" s="42"/>
      <c r="J32" s="42"/>
      <c r="K32" s="42"/>
      <c r="L32" s="42"/>
      <c r="M32" s="42"/>
      <c r="N32" s="42"/>
      <c r="O32" s="36">
        <f>[3]SEPTIFF!$D$43</f>
        <v>4664250</v>
      </c>
      <c r="P32" s="37">
        <v>-203996</v>
      </c>
      <c r="Q32" s="34"/>
      <c r="R32" s="38">
        <f>+[2]MZO!$F$55-[2]MZO!$F$65-[2]MZO!$F$66+R3</f>
        <v>-2168262.3200000077</v>
      </c>
      <c r="S32" s="37">
        <f t="shared" ref="S32:S33" si="8">SUM(C32:E32)</f>
        <v>1537514.74</v>
      </c>
      <c r="T32" s="39">
        <f t="shared" ref="T32:T33" si="9">+R32-S32</f>
        <v>-3705777.060000008</v>
      </c>
      <c r="U32" s="34">
        <f>+T32/9</f>
        <v>-411753.00666666753</v>
      </c>
      <c r="V32" s="34"/>
      <c r="W32" s="34"/>
      <c r="X32" s="34"/>
      <c r="Y32" s="34"/>
      <c r="Z32" s="34"/>
      <c r="AA32" s="36">
        <v>5149277.7699999996</v>
      </c>
      <c r="AB32" s="11">
        <f>SUM(C32:H32)</f>
        <v>2035652.6</v>
      </c>
      <c r="AC32" s="33">
        <f t="shared" si="4"/>
        <v>3113625.1699999995</v>
      </c>
      <c r="AD32" s="33">
        <f t="shared" si="5"/>
        <v>3113625.1699999995</v>
      </c>
    </row>
    <row r="33" spans="1:30" ht="15.75" hidden="1" thickBot="1" x14ac:dyDescent="0.3">
      <c r="A33" s="2" t="s">
        <v>40</v>
      </c>
      <c r="B33" s="42">
        <f t="shared" si="3"/>
        <v>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P33" s="23">
        <v>234978.66</v>
      </c>
      <c r="R33" s="25">
        <f>+[2]MZO!$F$65+[2]MZO!$F$66</f>
        <v>31310</v>
      </c>
      <c r="S33" s="23">
        <f t="shared" si="8"/>
        <v>0</v>
      </c>
      <c r="T33" s="24">
        <f t="shared" si="9"/>
        <v>31310</v>
      </c>
      <c r="U33">
        <v>452316.33333333331</v>
      </c>
      <c r="AC33" s="33">
        <f t="shared" si="4"/>
        <v>0</v>
      </c>
      <c r="AD33" s="33">
        <f t="shared" si="5"/>
        <v>0</v>
      </c>
    </row>
    <row r="34" spans="1:30" ht="57" hidden="1" thickBot="1" x14ac:dyDescent="0.3">
      <c r="A34" s="2" t="s">
        <v>41</v>
      </c>
      <c r="B34" s="42">
        <f t="shared" si="3"/>
        <v>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P34" s="23">
        <v>0</v>
      </c>
      <c r="AC34" s="33">
        <f t="shared" si="4"/>
        <v>0</v>
      </c>
      <c r="AD34" s="33">
        <f t="shared" si="5"/>
        <v>0</v>
      </c>
    </row>
    <row r="35" spans="1:30" ht="15.75" hidden="1" thickBot="1" x14ac:dyDescent="0.3">
      <c r="A35" s="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P35" s="23">
        <v>0</v>
      </c>
      <c r="AC35" s="33">
        <f t="shared" si="4"/>
        <v>0</v>
      </c>
      <c r="AD35" s="33">
        <f t="shared" si="5"/>
        <v>0</v>
      </c>
    </row>
    <row r="36" spans="1:30" s="14" customFormat="1" ht="15.75" thickBot="1" x14ac:dyDescent="0.3">
      <c r="A36" s="17" t="s">
        <v>42</v>
      </c>
      <c r="B36" s="53">
        <f>SUM(B37:B44)</f>
        <v>3218372.41</v>
      </c>
      <c r="C36" s="53">
        <f t="shared" ref="C36:Q36" si="10">SUM(C37:C44)</f>
        <v>1210789.8900000001</v>
      </c>
      <c r="D36" s="53">
        <f t="shared" si="10"/>
        <v>693964.5</v>
      </c>
      <c r="E36" s="53">
        <f t="shared" si="10"/>
        <v>710141.21</v>
      </c>
      <c r="F36" s="53">
        <f t="shared" si="10"/>
        <v>173148</v>
      </c>
      <c r="G36" s="53">
        <f t="shared" si="10"/>
        <v>39398.28</v>
      </c>
      <c r="H36" s="53">
        <f t="shared" si="10"/>
        <v>390930.53</v>
      </c>
      <c r="I36" s="53">
        <f t="shared" si="10"/>
        <v>0</v>
      </c>
      <c r="J36" s="53">
        <f t="shared" si="10"/>
        <v>0</v>
      </c>
      <c r="K36" s="53">
        <f t="shared" si="10"/>
        <v>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AA36" s="21"/>
      <c r="AB36" s="21"/>
      <c r="AC36" s="33">
        <f t="shared" si="4"/>
        <v>0</v>
      </c>
      <c r="AD36" s="33">
        <f t="shared" si="5"/>
        <v>-3218372.41</v>
      </c>
    </row>
    <row r="37" spans="1:30" ht="23.25" thickBot="1" x14ac:dyDescent="0.3">
      <c r="A37" s="2" t="s">
        <v>43</v>
      </c>
      <c r="B37" s="42">
        <f t="shared" si="3"/>
        <v>1585453.82</v>
      </c>
      <c r="C37" s="42">
        <v>607802.06000000006</v>
      </c>
      <c r="D37" s="42">
        <v>222758.9</v>
      </c>
      <c r="E37" s="42">
        <v>435323.69</v>
      </c>
      <c r="F37" s="42">
        <v>161403.20000000001</v>
      </c>
      <c r="G37" s="42">
        <v>3548.5</v>
      </c>
      <c r="H37" s="42">
        <v>154617.47</v>
      </c>
      <c r="I37" s="42"/>
      <c r="J37" s="42"/>
      <c r="K37" s="42"/>
      <c r="L37" s="42"/>
      <c r="M37" s="42"/>
      <c r="N37" s="42"/>
      <c r="O37" s="43"/>
      <c r="P37" s="44"/>
      <c r="Q37" s="45"/>
      <c r="R37" s="46">
        <f>+[2]MZO!$F$70</f>
        <v>3381296.5</v>
      </c>
      <c r="S37" s="44">
        <f>SUM(C37:E37)</f>
        <v>1265884.6500000001</v>
      </c>
      <c r="T37" s="47">
        <f>+R37-S37</f>
        <v>2115411.8499999996</v>
      </c>
      <c r="U37" s="45"/>
      <c r="V37" s="45"/>
      <c r="W37" s="45"/>
      <c r="X37" s="45"/>
      <c r="Y37" s="45"/>
      <c r="Z37" s="45"/>
      <c r="AA37" s="36">
        <f>600000+3400000</f>
        <v>4000000</v>
      </c>
      <c r="AB37" s="11">
        <f>SUM(C37:H37)</f>
        <v>1585453.82</v>
      </c>
      <c r="AC37" s="33">
        <f t="shared" si="4"/>
        <v>2414546.1799999997</v>
      </c>
      <c r="AD37" s="33">
        <f t="shared" si="5"/>
        <v>2414546.1799999997</v>
      </c>
    </row>
    <row r="38" spans="1:30" ht="15.75" hidden="1" thickBot="1" x14ac:dyDescent="0.3">
      <c r="A38" s="2" t="s">
        <v>44</v>
      </c>
      <c r="B38" s="42">
        <f t="shared" si="3"/>
        <v>0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8"/>
      <c r="P38" s="44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8"/>
      <c r="AB38" s="48"/>
      <c r="AC38" s="33">
        <f t="shared" si="4"/>
        <v>0</v>
      </c>
      <c r="AD38" s="33">
        <f t="shared" si="5"/>
        <v>0</v>
      </c>
    </row>
    <row r="39" spans="1:30" ht="57" thickBot="1" x14ac:dyDescent="0.3">
      <c r="A39" s="2" t="s">
        <v>45</v>
      </c>
      <c r="B39" s="42">
        <f t="shared" si="3"/>
        <v>1632918.59</v>
      </c>
      <c r="C39" s="42">
        <v>602987.82999999996</v>
      </c>
      <c r="D39" s="42">
        <v>471205.6</v>
      </c>
      <c r="E39" s="42">
        <v>274817.52</v>
      </c>
      <c r="F39" s="42">
        <v>11744.8</v>
      </c>
      <c r="G39" s="42">
        <v>35849.78</v>
      </c>
      <c r="H39" s="42">
        <v>236313.06</v>
      </c>
      <c r="I39" s="42"/>
      <c r="J39" s="42"/>
      <c r="K39" s="42"/>
      <c r="L39" s="42"/>
      <c r="M39" s="42"/>
      <c r="N39" s="42"/>
      <c r="O39" s="48"/>
      <c r="P39" s="44">
        <v>0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36">
        <v>1790582.53</v>
      </c>
      <c r="AB39" s="11">
        <f>SUM(C39:H39)</f>
        <v>1632918.59</v>
      </c>
      <c r="AC39" s="33">
        <f t="shared" si="4"/>
        <v>157663.93999999994</v>
      </c>
      <c r="AD39" s="33">
        <f t="shared" si="5"/>
        <v>157663.93999999994</v>
      </c>
    </row>
    <row r="40" spans="1:30" ht="23.25" hidden="1" thickBot="1" x14ac:dyDescent="0.3">
      <c r="A40" s="2" t="s">
        <v>46</v>
      </c>
      <c r="B40" s="42">
        <f t="shared" si="3"/>
        <v>0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8"/>
      <c r="P40" s="44">
        <v>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8"/>
      <c r="AB40" s="48"/>
      <c r="AC40" s="33">
        <f t="shared" si="4"/>
        <v>0</v>
      </c>
      <c r="AD40" s="33">
        <f t="shared" si="5"/>
        <v>0</v>
      </c>
    </row>
    <row r="41" spans="1:30" ht="34.5" hidden="1" thickBot="1" x14ac:dyDescent="0.3">
      <c r="A41" s="2" t="s">
        <v>47</v>
      </c>
      <c r="B41" s="42">
        <f t="shared" si="3"/>
        <v>0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4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8"/>
      <c r="AB41" s="48"/>
      <c r="AC41" s="33">
        <f t="shared" si="4"/>
        <v>0</v>
      </c>
      <c r="AD41" s="33">
        <f t="shared" si="5"/>
        <v>0</v>
      </c>
    </row>
    <row r="42" spans="1:30" ht="34.5" hidden="1" thickBot="1" x14ac:dyDescent="0.3">
      <c r="A42" s="2" t="s">
        <v>48</v>
      </c>
      <c r="B42" s="42">
        <f t="shared" si="3"/>
        <v>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8"/>
      <c r="P42" s="44">
        <v>0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8"/>
      <c r="AB42" s="48"/>
      <c r="AC42" s="33">
        <f t="shared" si="4"/>
        <v>0</v>
      </c>
      <c r="AD42" s="33">
        <f t="shared" si="5"/>
        <v>0</v>
      </c>
    </row>
    <row r="43" spans="1:30" ht="45.75" hidden="1" thickBot="1" x14ac:dyDescent="0.3">
      <c r="A43" s="2" t="s">
        <v>49</v>
      </c>
      <c r="B43" s="42">
        <f t="shared" si="3"/>
        <v>0</v>
      </c>
      <c r="C43" s="49"/>
      <c r="D43" s="49"/>
      <c r="E43" s="49"/>
      <c r="F43" s="49"/>
      <c r="G43" s="49"/>
      <c r="H43" s="49"/>
      <c r="I43" s="49"/>
      <c r="J43" s="42"/>
      <c r="K43" s="42"/>
      <c r="L43" s="42"/>
      <c r="M43" s="42"/>
      <c r="N43" s="42"/>
      <c r="O43" s="48"/>
      <c r="P43" s="44">
        <v>0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8"/>
      <c r="AB43" s="48"/>
      <c r="AC43" s="33">
        <f t="shared" si="4"/>
        <v>0</v>
      </c>
      <c r="AD43" s="33">
        <f t="shared" si="5"/>
        <v>0</v>
      </c>
    </row>
    <row r="44" spans="1:30" ht="15.75" hidden="1" thickBot="1" x14ac:dyDescent="0.3">
      <c r="A44" s="2" t="s">
        <v>50</v>
      </c>
      <c r="B44" s="42">
        <f t="shared" si="3"/>
        <v>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8"/>
      <c r="P44" s="44">
        <v>0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8"/>
      <c r="AB44" s="48"/>
      <c r="AC44" s="33">
        <f t="shared" si="4"/>
        <v>0</v>
      </c>
      <c r="AD44" s="33">
        <f t="shared" si="5"/>
        <v>0</v>
      </c>
    </row>
    <row r="45" spans="1:30" ht="15.75" hidden="1" thickBot="1" x14ac:dyDescent="0.3">
      <c r="A45" s="2" t="s">
        <v>51</v>
      </c>
      <c r="B45" s="42">
        <f t="shared" si="3"/>
        <v>0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50"/>
      <c r="P45" s="44"/>
      <c r="Q45" s="48"/>
      <c r="R45" s="46">
        <f>+'[1]PE-01'!$AW$10+'[1]PE-01'!$AW$11+'[1]PE-01'!$AW$13+'[1]PE-01'!$AW$14+'[1]PE-01'!$AW$15+'[1]PE-01'!$AW$16+'[1]PE-01'!$AW$17+'[1]PE-01'!$AW$19</f>
        <v>63370741</v>
      </c>
      <c r="S45" s="44">
        <f t="shared" ref="S45:S47" si="11">SUM(C45:E45)</f>
        <v>0</v>
      </c>
      <c r="T45" s="47">
        <f t="shared" ref="T45:T46" si="12">+R45-S45</f>
        <v>63370741</v>
      </c>
      <c r="U45" s="45"/>
      <c r="V45" s="45"/>
      <c r="W45" s="45"/>
      <c r="X45" s="45"/>
      <c r="Y45" s="45"/>
      <c r="Z45" s="45"/>
      <c r="AA45" s="36">
        <v>65408197.219999999</v>
      </c>
      <c r="AB45" s="11">
        <f>SUM(C45:H45)</f>
        <v>0</v>
      </c>
      <c r="AC45" s="33">
        <f t="shared" si="4"/>
        <v>65408197.219999999</v>
      </c>
      <c r="AD45" s="33">
        <f t="shared" si="5"/>
        <v>65408197.219999999</v>
      </c>
    </row>
    <row r="46" spans="1:30" ht="15.75" hidden="1" thickBot="1" x14ac:dyDescent="0.3">
      <c r="A46" s="2" t="s">
        <v>52</v>
      </c>
      <c r="B46" s="42">
        <f t="shared" si="3"/>
        <v>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50"/>
      <c r="P46" s="44"/>
      <c r="Q46" s="48"/>
      <c r="R46" s="46">
        <f>+'[1]PE-01'!$AW$12+'[1]PE-01'!$AW$18</f>
        <v>60315970</v>
      </c>
      <c r="S46" s="44">
        <f t="shared" si="11"/>
        <v>0</v>
      </c>
      <c r="T46" s="47">
        <f t="shared" si="12"/>
        <v>60315970</v>
      </c>
      <c r="U46" s="45"/>
      <c r="V46" s="45"/>
      <c r="W46" s="45"/>
      <c r="X46" s="45"/>
      <c r="Y46" s="45"/>
      <c r="Z46" s="45"/>
      <c r="AA46" s="36">
        <v>60315970</v>
      </c>
      <c r="AB46" s="11">
        <f>SUM(C46:H46)</f>
        <v>0</v>
      </c>
      <c r="AC46" s="33">
        <f t="shared" si="4"/>
        <v>60315970</v>
      </c>
      <c r="AD46" s="33">
        <f t="shared" si="5"/>
        <v>60315970</v>
      </c>
    </row>
    <row r="47" spans="1:30" ht="15.75" hidden="1" thickBot="1" x14ac:dyDescent="0.3">
      <c r="A47" s="2" t="s">
        <v>53</v>
      </c>
      <c r="B47" s="42">
        <f t="shared" si="3"/>
        <v>0</v>
      </c>
      <c r="C47" s="42"/>
      <c r="D47" s="42"/>
      <c r="E47" s="42"/>
      <c r="F47" s="42"/>
      <c r="G47" s="42"/>
      <c r="H47" s="42"/>
      <c r="I47" s="51"/>
      <c r="J47" s="51"/>
      <c r="K47" s="51"/>
      <c r="L47" s="51"/>
      <c r="M47" s="51"/>
      <c r="N47" s="51"/>
      <c r="O47" s="48"/>
      <c r="P47" s="44"/>
      <c r="Q47" s="48"/>
      <c r="R47" s="46">
        <f>+[2]MZO!$F$282</f>
        <v>0</v>
      </c>
      <c r="S47" s="44">
        <f t="shared" si="11"/>
        <v>0</v>
      </c>
      <c r="T47" s="45"/>
      <c r="U47" s="45"/>
      <c r="V47" s="45"/>
      <c r="W47" s="45"/>
      <c r="X47" s="45"/>
      <c r="Y47" s="45"/>
      <c r="Z47" s="45"/>
      <c r="AA47" s="48"/>
      <c r="AB47" s="48"/>
      <c r="AC47" s="33">
        <f t="shared" si="4"/>
        <v>0</v>
      </c>
      <c r="AD47" s="33">
        <f t="shared" si="5"/>
        <v>0</v>
      </c>
    </row>
    <row r="48" spans="1:30" ht="23.25" hidden="1" thickBot="1" x14ac:dyDescent="0.3">
      <c r="A48" s="2" t="s">
        <v>54</v>
      </c>
      <c r="B48" s="42">
        <f t="shared" si="3"/>
        <v>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8"/>
      <c r="P48" s="44"/>
      <c r="Q48" s="48"/>
      <c r="R48" s="45"/>
      <c r="S48" s="45"/>
      <c r="T48" s="45"/>
      <c r="U48" s="45"/>
      <c r="V48" s="45"/>
      <c r="W48" s="45"/>
      <c r="X48" s="45"/>
      <c r="Y48" s="45"/>
      <c r="Z48" s="45"/>
      <c r="AA48" s="48"/>
      <c r="AB48" s="48"/>
      <c r="AC48" s="33">
        <f t="shared" si="4"/>
        <v>0</v>
      </c>
      <c r="AD48" s="33">
        <f t="shared" si="5"/>
        <v>0</v>
      </c>
    </row>
    <row r="49" spans="1:30" ht="23.25" hidden="1" thickBot="1" x14ac:dyDescent="0.3">
      <c r="A49" s="2" t="s">
        <v>55</v>
      </c>
      <c r="B49" s="42">
        <f t="shared" si="3"/>
        <v>0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23">
        <v>0</v>
      </c>
      <c r="Q49" s="11"/>
      <c r="AC49" s="33">
        <f t="shared" si="4"/>
        <v>0</v>
      </c>
      <c r="AD49" s="33">
        <f t="shared" si="5"/>
        <v>0</v>
      </c>
    </row>
    <row r="50" spans="1:30" ht="23.25" hidden="1" thickBot="1" x14ac:dyDescent="0.3">
      <c r="A50" s="2" t="s">
        <v>56</v>
      </c>
      <c r="B50" s="42">
        <f t="shared" si="3"/>
        <v>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23">
        <v>0</v>
      </c>
      <c r="Q50" s="11"/>
      <c r="AC50" s="33">
        <f t="shared" si="4"/>
        <v>0</v>
      </c>
      <c r="AD50" s="33">
        <f t="shared" si="5"/>
        <v>0</v>
      </c>
    </row>
    <row r="51" spans="1:30" ht="15.75" hidden="1" thickBot="1" x14ac:dyDescent="0.3">
      <c r="A51" s="2" t="s">
        <v>57</v>
      </c>
      <c r="B51" s="42">
        <f t="shared" si="3"/>
        <v>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P51" s="23">
        <v>0</v>
      </c>
      <c r="Q51" s="11"/>
      <c r="AC51" s="33">
        <f t="shared" si="4"/>
        <v>0</v>
      </c>
      <c r="AD51" s="33">
        <f t="shared" si="5"/>
        <v>0</v>
      </c>
    </row>
    <row r="52" spans="1:30" ht="15.75" hidden="1" thickBot="1" x14ac:dyDescent="0.3">
      <c r="A52" s="2" t="s">
        <v>58</v>
      </c>
      <c r="B52" s="42">
        <f t="shared" si="3"/>
        <v>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P52" s="23">
        <v>0</v>
      </c>
      <c r="Q52" s="11"/>
      <c r="AC52" s="33">
        <f t="shared" si="4"/>
        <v>0</v>
      </c>
      <c r="AD52" s="33">
        <f t="shared" si="5"/>
        <v>0</v>
      </c>
    </row>
    <row r="53" spans="1:30" ht="15.75" hidden="1" thickBot="1" x14ac:dyDescent="0.3">
      <c r="A53" s="2" t="s">
        <v>59</v>
      </c>
      <c r="B53" s="42">
        <f t="shared" si="3"/>
        <v>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P53" s="23">
        <v>0</v>
      </c>
      <c r="Q53" s="11"/>
      <c r="AC53" s="33">
        <f t="shared" si="4"/>
        <v>0</v>
      </c>
      <c r="AD53" s="33">
        <f t="shared" si="5"/>
        <v>0</v>
      </c>
    </row>
    <row r="54" spans="1:30" ht="23.25" hidden="1" thickBot="1" x14ac:dyDescent="0.3">
      <c r="A54" s="2" t="s">
        <v>60</v>
      </c>
      <c r="B54" s="42">
        <f t="shared" si="3"/>
        <v>0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P54" s="23">
        <v>0</v>
      </c>
      <c r="Q54" s="11"/>
      <c r="AC54" s="33">
        <f t="shared" si="4"/>
        <v>0</v>
      </c>
      <c r="AD54" s="33">
        <f t="shared" si="5"/>
        <v>0</v>
      </c>
    </row>
    <row r="55" spans="1:30" ht="23.25" hidden="1" thickBot="1" x14ac:dyDescent="0.3">
      <c r="A55" s="2" t="s">
        <v>61</v>
      </c>
      <c r="B55" s="42">
        <f t="shared" si="3"/>
        <v>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P55" s="23">
        <v>0</v>
      </c>
      <c r="Q55" s="11"/>
      <c r="AC55" s="33">
        <f t="shared" si="4"/>
        <v>0</v>
      </c>
      <c r="AD55" s="33">
        <f t="shared" si="5"/>
        <v>0</v>
      </c>
    </row>
    <row r="56" spans="1:30" ht="15.75" hidden="1" thickBot="1" x14ac:dyDescent="0.3">
      <c r="A56" s="2" t="s">
        <v>62</v>
      </c>
      <c r="B56" s="6">
        <f t="shared" si="3"/>
        <v>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P56" s="23">
        <v>0</v>
      </c>
      <c r="Q56" s="11"/>
      <c r="AC56" s="33">
        <f t="shared" si="4"/>
        <v>0</v>
      </c>
      <c r="AD56" s="33">
        <f t="shared" si="5"/>
        <v>0</v>
      </c>
    </row>
    <row r="57" spans="1:30" ht="15.75" hidden="1" thickBot="1" x14ac:dyDescent="0.3">
      <c r="A57" s="2" t="s">
        <v>63</v>
      </c>
      <c r="B57" s="6">
        <f t="shared" si="3"/>
        <v>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P57" s="23">
        <v>0</v>
      </c>
      <c r="Q57" s="11"/>
      <c r="AC57" s="33">
        <f t="shared" si="4"/>
        <v>0</v>
      </c>
      <c r="AD57" s="33">
        <f t="shared" si="5"/>
        <v>0</v>
      </c>
    </row>
    <row r="58" spans="1:30" s="31" customFormat="1" hidden="1" x14ac:dyDescent="0.25">
      <c r="A58" s="26"/>
      <c r="B58" s="27">
        <f>175674967.49-B3</f>
        <v>143715148.05000001</v>
      </c>
      <c r="C58" s="40">
        <v>23397531.48</v>
      </c>
      <c r="D58" s="40">
        <v>18034100.120000001</v>
      </c>
      <c r="E58" s="40">
        <v>12960250.210000001</v>
      </c>
      <c r="F58" s="40">
        <v>18905037.57</v>
      </c>
      <c r="G58" s="40">
        <v>10329431.439999999</v>
      </c>
      <c r="H58" s="40">
        <v>11093317.92</v>
      </c>
      <c r="I58" s="27"/>
      <c r="J58" s="27"/>
      <c r="K58" s="27"/>
      <c r="L58" s="27"/>
      <c r="M58" s="27"/>
      <c r="N58" s="27"/>
      <c r="O58" s="28">
        <f>SUM(O3:O57)</f>
        <v>72522483.560000002</v>
      </c>
      <c r="P58" s="28">
        <v>10532357.190000009</v>
      </c>
      <c r="Q58" s="29"/>
      <c r="R58" s="30"/>
      <c r="AA58" s="21">
        <f>SUM(AA2:AA57)</f>
        <v>181500397.67000002</v>
      </c>
      <c r="AB58" s="29"/>
    </row>
    <row r="59" spans="1:30" s="31" customFormat="1" hidden="1" x14ac:dyDescent="0.25">
      <c r="A59" s="26"/>
      <c r="B59" s="27">
        <f>+B3-'[5]DICIEMBRE 18 FF'!$G$432</f>
        <v>-168783610.84999999</v>
      </c>
      <c r="C59" s="40">
        <f>+C3-C58</f>
        <v>-9932351.959999999</v>
      </c>
      <c r="D59" s="40">
        <f t="shared" ref="D59:G59" si="13">+D3-D58</f>
        <v>-12909163.370000001</v>
      </c>
      <c r="E59" s="40">
        <f t="shared" si="13"/>
        <v>-9878335.8800000008</v>
      </c>
      <c r="F59" s="40">
        <f t="shared" si="13"/>
        <v>-18083611.09</v>
      </c>
      <c r="G59" s="40">
        <f t="shared" si="13"/>
        <v>-9786611.2599999998</v>
      </c>
      <c r="H59" s="40">
        <f>+H3-H58</f>
        <v>-9759822.8599999994</v>
      </c>
      <c r="I59" s="27">
        <v>11641115.359999999</v>
      </c>
      <c r="J59" s="27"/>
      <c r="K59" s="27">
        <v>16073402.119999999</v>
      </c>
      <c r="L59" s="27"/>
      <c r="M59" s="27"/>
      <c r="N59" s="27"/>
      <c r="O59" s="32"/>
      <c r="P59" s="32"/>
      <c r="AA59" s="21">
        <v>181500397.66999999</v>
      </c>
      <c r="AB59" s="29"/>
    </row>
    <row r="60" spans="1:30" s="31" customFormat="1" hidden="1" x14ac:dyDescent="0.25">
      <c r="A60" s="26"/>
      <c r="B60" s="27"/>
      <c r="C60" s="27"/>
      <c r="D60" s="27">
        <f>+D3-D59</f>
        <v>18034100.120000001</v>
      </c>
      <c r="E60" s="27"/>
      <c r="F60" s="27"/>
      <c r="G60" s="27"/>
      <c r="H60" s="27">
        <f>+H59-H3</f>
        <v>-11093317.92</v>
      </c>
      <c r="I60" s="27">
        <f>+I59-I3</f>
        <v>11154946.229999999</v>
      </c>
      <c r="J60" s="27"/>
      <c r="K60" s="27">
        <f>+K59-K3</f>
        <v>14652626.521999998</v>
      </c>
      <c r="L60" s="27"/>
      <c r="M60" s="27"/>
      <c r="N60" s="27"/>
      <c r="O60" s="28"/>
      <c r="P60" s="28"/>
      <c r="AA60" s="21">
        <f>+AA59-AA58</f>
        <v>0</v>
      </c>
      <c r="AB60" s="29"/>
    </row>
    <row r="61" spans="1:30" s="31" customFormat="1" hidden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9"/>
      <c r="AA61" s="21"/>
      <c r="AB61" s="29"/>
    </row>
    <row r="62" spans="1:30" s="31" customFormat="1" hidden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9"/>
      <c r="AA62" s="21"/>
      <c r="AB62" s="29"/>
    </row>
    <row r="63" spans="1:30" s="31" customForma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9"/>
      <c r="AA63" s="21"/>
      <c r="AB63" s="29"/>
    </row>
    <row r="64" spans="1:30" s="31" customFormat="1" x14ac:dyDescent="0.25">
      <c r="A64" s="26"/>
      <c r="B64" s="27"/>
      <c r="C64" s="40"/>
      <c r="D64" s="40"/>
      <c r="E64" s="40"/>
      <c r="F64" s="40"/>
      <c r="G64" s="40"/>
      <c r="H64" s="27"/>
      <c r="I64" s="27"/>
      <c r="J64" s="27"/>
      <c r="K64" s="27"/>
      <c r="L64" s="27"/>
      <c r="M64" s="27"/>
      <c r="N64" s="27"/>
      <c r="O64" s="29"/>
      <c r="AA64" s="29"/>
      <c r="AB64" s="29"/>
    </row>
    <row r="65" spans="1:28" s="31" customFormat="1" x14ac:dyDescent="0.25">
      <c r="A65" s="26"/>
      <c r="B65" s="27"/>
      <c r="C65" s="55" t="s">
        <v>68</v>
      </c>
      <c r="D65" s="55"/>
      <c r="E65" s="16"/>
      <c r="F65" s="16"/>
      <c r="G65" s="55">
        <f>+O3</f>
        <v>24847017.120000001</v>
      </c>
      <c r="H65" s="54"/>
      <c r="I65" s="27"/>
      <c r="J65" s="27"/>
      <c r="K65" s="27"/>
      <c r="L65" s="27"/>
      <c r="M65" s="27"/>
      <c r="N65" s="27"/>
      <c r="O65" s="29"/>
      <c r="AA65" s="29"/>
      <c r="AB65" s="29"/>
    </row>
    <row r="66" spans="1:28" s="31" customFormat="1" x14ac:dyDescent="0.25">
      <c r="A66" s="26"/>
      <c r="B66" s="27"/>
      <c r="C66" s="55" t="s">
        <v>70</v>
      </c>
      <c r="D66" s="16"/>
      <c r="E66" s="16"/>
      <c r="F66" s="16"/>
      <c r="G66" s="55">
        <f>+C3+D3+E3+F3+G3+H3+I3</f>
        <v>24855941.449999999</v>
      </c>
      <c r="H66" s="54"/>
      <c r="I66" s="27"/>
      <c r="J66" s="27"/>
      <c r="K66" s="27"/>
      <c r="L66" s="27"/>
      <c r="M66" s="27"/>
      <c r="N66" s="27"/>
      <c r="O66" s="29"/>
      <c r="AA66" s="29"/>
      <c r="AB66" s="29"/>
    </row>
    <row r="67" spans="1:28" s="31" customFormat="1" x14ac:dyDescent="0.25">
      <c r="A67" s="26"/>
      <c r="B67" s="27"/>
      <c r="C67" s="55"/>
      <c r="D67" s="55"/>
      <c r="E67" s="55"/>
      <c r="F67" s="16"/>
      <c r="G67" s="55">
        <f>+G65-G66</f>
        <v>-8924.3299999982119</v>
      </c>
      <c r="H67" s="54"/>
      <c r="I67" s="27"/>
      <c r="J67" s="27"/>
      <c r="K67" s="27"/>
      <c r="L67" s="27"/>
      <c r="M67" s="27"/>
      <c r="N67" s="27"/>
      <c r="O67" s="29"/>
      <c r="AA67" s="29"/>
      <c r="AB67" s="29"/>
    </row>
    <row r="68" spans="1:28" s="31" customFormat="1" x14ac:dyDescent="0.25">
      <c r="A68" s="26"/>
      <c r="B68" s="27"/>
      <c r="C68" s="55" t="s">
        <v>69</v>
      </c>
      <c r="D68" s="55"/>
      <c r="E68" s="55"/>
      <c r="F68" s="16"/>
      <c r="G68" s="55">
        <f>+O4</f>
        <v>31959819.440000001</v>
      </c>
      <c r="H68" s="54"/>
      <c r="I68" s="27"/>
      <c r="J68" s="27"/>
      <c r="K68" s="27"/>
      <c r="L68" s="27"/>
      <c r="M68" s="27"/>
      <c r="N68" s="27"/>
      <c r="O68" s="29"/>
      <c r="AA68" s="29"/>
      <c r="AB68" s="29"/>
    </row>
    <row r="69" spans="1:28" x14ac:dyDescent="0.25">
      <c r="C69" s="55" t="s">
        <v>71</v>
      </c>
      <c r="D69" s="55"/>
      <c r="E69" s="55"/>
      <c r="F69" s="55"/>
      <c r="G69" s="55">
        <f>+J3+K3+L3+M3+N3</f>
        <v>7103877.9900000021</v>
      </c>
      <c r="H69" s="54"/>
    </row>
    <row r="70" spans="1:28" x14ac:dyDescent="0.25">
      <c r="C70" s="54"/>
      <c r="D70" s="54"/>
      <c r="E70" s="54"/>
      <c r="F70" s="54"/>
      <c r="G70" s="54"/>
      <c r="H70" s="54"/>
    </row>
    <row r="71" spans="1:28" x14ac:dyDescent="0.25">
      <c r="C71" s="40"/>
      <c r="D71" s="40"/>
      <c r="E71" s="40"/>
      <c r="F71" s="40"/>
      <c r="G71" s="40"/>
    </row>
    <row r="72" spans="1:28" x14ac:dyDescent="0.25">
      <c r="C72" s="40"/>
      <c r="D72" s="40"/>
      <c r="E72" s="40"/>
      <c r="F72" s="40"/>
      <c r="G72" s="40"/>
    </row>
    <row r="73" spans="1:28" x14ac:dyDescent="0.25">
      <c r="C73" s="40"/>
      <c r="D73" s="40"/>
      <c r="E73" s="40"/>
      <c r="F73" s="40"/>
      <c r="G73" s="40"/>
    </row>
  </sheetData>
  <mergeCells count="1">
    <mergeCell ref="A1:N1"/>
  </mergeCells>
  <pageMargins left="0.19685039370078741" right="0.19685039370078741" top="0.35433070866141736" bottom="0" header="0.31496062992125984" footer="0.31496062992125984"/>
  <pageSetup scale="7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zoomScale="85" zoomScaleNormal="85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A63" sqref="A63:XFD1048576"/>
    </sheetView>
  </sheetViews>
  <sheetFormatPr baseColWidth="10" defaultColWidth="0" defaultRowHeight="15" zeroHeight="1" x14ac:dyDescent="0.25"/>
  <cols>
    <col min="1" max="1" width="23.85546875" style="4" customWidth="1"/>
    <col min="2" max="2" width="12.85546875" style="7" customWidth="1"/>
    <col min="3" max="6" width="11.7109375" style="7" bestFit="1" customWidth="1"/>
    <col min="7" max="9" width="11.85546875" style="7" bestFit="1" customWidth="1"/>
    <col min="10" max="11" width="11.7109375" style="7" bestFit="1" customWidth="1"/>
    <col min="12" max="12" width="11.42578125" style="7" customWidth="1"/>
    <col min="13" max="13" width="11.5703125" style="7" customWidth="1"/>
    <col min="14" max="14" width="12.140625" style="7" customWidth="1"/>
    <col min="15" max="15" width="16.28515625" style="11" hidden="1" customWidth="1"/>
    <col min="16" max="16" width="16.28515625" hidden="1" customWidth="1"/>
    <col min="17" max="17" width="14.140625" hidden="1" customWidth="1"/>
    <col min="18" max="18" width="12.7109375" hidden="1" customWidth="1"/>
    <col min="19" max="19" width="14.140625" hidden="1" customWidth="1"/>
    <col min="20" max="20" width="12.42578125" hidden="1" customWidth="1"/>
    <col min="21" max="21" width="13.7109375" hidden="1" customWidth="1"/>
    <col min="22" max="22" width="14.140625" hidden="1" customWidth="1"/>
    <col min="23" max="26" width="11.42578125" hidden="1" customWidth="1"/>
    <col min="27" max="27" width="15.140625" style="11" hidden="1" customWidth="1"/>
    <col min="28" max="28" width="14.140625" style="11" hidden="1" customWidth="1"/>
    <col min="29" max="29" width="15.85546875" hidden="1" customWidth="1"/>
    <col min="30" max="30" width="17.7109375" hidden="1" customWidth="1"/>
    <col min="31" max="31" width="11.42578125" hidden="1" customWidth="1"/>
    <col min="32" max="32" width="15.140625" hidden="1" customWidth="1"/>
    <col min="33" max="33" width="0" hidden="1" customWidth="1"/>
    <col min="34" max="16384" width="11.42578125" hidden="1"/>
  </cols>
  <sheetData>
    <row r="1" spans="1:33" ht="15.75" thickBot="1" x14ac:dyDescent="0.3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33" ht="15.75" thickBot="1" x14ac:dyDescent="0.3">
      <c r="A2" s="12"/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</row>
    <row r="3" spans="1:33" ht="15.75" thickBot="1" x14ac:dyDescent="0.3">
      <c r="A3" s="1" t="s">
        <v>13</v>
      </c>
      <c r="B3" s="6">
        <f t="shared" ref="B3:N3" si="0">+B4+B24+B31+B36+B45+B46+B47</f>
        <v>180801314.43000001</v>
      </c>
      <c r="C3" s="6">
        <f>+C4+C24+C31+C36+C45+C46+C47</f>
        <v>23397531.48</v>
      </c>
      <c r="D3" s="6">
        <f t="shared" si="0"/>
        <v>18034100.120000001</v>
      </c>
      <c r="E3" s="6">
        <f t="shared" si="0"/>
        <v>12960250.210000001</v>
      </c>
      <c r="F3" s="6">
        <f t="shared" si="0"/>
        <v>18905037.57</v>
      </c>
      <c r="G3" s="6">
        <f t="shared" si="0"/>
        <v>10329431.439999999</v>
      </c>
      <c r="H3" s="6">
        <f t="shared" si="0"/>
        <v>11093317.92</v>
      </c>
      <c r="I3" s="6">
        <f t="shared" si="0"/>
        <v>12829371.830000002</v>
      </c>
      <c r="J3" s="6">
        <f t="shared" si="0"/>
        <v>18339972.170000002</v>
      </c>
      <c r="K3" s="6">
        <f t="shared" si="0"/>
        <v>11743066.899999999</v>
      </c>
      <c r="L3" s="6">
        <f t="shared" si="0"/>
        <v>10527488.960000001</v>
      </c>
      <c r="M3" s="6">
        <f t="shared" si="0"/>
        <v>11301789.67</v>
      </c>
      <c r="N3" s="6">
        <f t="shared" si="0"/>
        <v>21339956.16</v>
      </c>
      <c r="O3" s="11">
        <f>+'[1]PE-01'!$AW$20</f>
        <v>148266724</v>
      </c>
      <c r="R3" s="33">
        <f>+O3-B3</f>
        <v>-32534590.430000007</v>
      </c>
      <c r="U3" s="25">
        <f>+[2]MZO!$D$430</f>
        <v>135924872</v>
      </c>
      <c r="V3" s="33">
        <f>+U3-B3</f>
        <v>-44876442.430000007</v>
      </c>
      <c r="AF3" s="33"/>
      <c r="AG3" s="33"/>
    </row>
    <row r="4" spans="1:33" s="14" customFormat="1" ht="15.75" thickBot="1" x14ac:dyDescent="0.3">
      <c r="A4" s="15" t="s">
        <v>14</v>
      </c>
      <c r="B4" s="10">
        <f t="shared" ref="B4:M4" si="1">SUM(B5:B23)</f>
        <v>19525031.34</v>
      </c>
      <c r="C4" s="10">
        <f t="shared" si="1"/>
        <v>10352568.460000001</v>
      </c>
      <c r="D4" s="10">
        <f t="shared" si="1"/>
        <v>2614059.58</v>
      </c>
      <c r="E4" s="10">
        <f t="shared" si="1"/>
        <v>927799.12</v>
      </c>
      <c r="F4" s="10">
        <f t="shared" si="1"/>
        <v>37004.639999999999</v>
      </c>
      <c r="G4" s="10">
        <f t="shared" si="1"/>
        <v>82776.88</v>
      </c>
      <c r="H4" s="10">
        <f t="shared" si="1"/>
        <v>251902.22999999998</v>
      </c>
      <c r="I4" s="10">
        <f t="shared" si="1"/>
        <v>424284.41000000003</v>
      </c>
      <c r="J4" s="10">
        <f t="shared" si="1"/>
        <v>866996.98</v>
      </c>
      <c r="K4" s="10">
        <f t="shared" si="1"/>
        <v>159699.34000000003</v>
      </c>
      <c r="L4" s="10">
        <f t="shared" si="1"/>
        <v>289897.84999999998</v>
      </c>
      <c r="M4" s="10">
        <f t="shared" si="1"/>
        <v>1551693.6099999999</v>
      </c>
      <c r="N4" s="10">
        <f t="shared" ref="N4" si="2">SUM(N5:N23)</f>
        <v>1966348.2400000002</v>
      </c>
      <c r="O4" s="21"/>
      <c r="AA4" s="21"/>
      <c r="AB4" s="21"/>
    </row>
    <row r="5" spans="1:33" ht="15.75" thickBot="1" x14ac:dyDescent="0.3">
      <c r="A5" s="2" t="s">
        <v>15</v>
      </c>
      <c r="B5" s="6">
        <f t="shared" ref="B5:B57" si="3">SUM(C5:N5)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AA5" s="36">
        <v>46350</v>
      </c>
      <c r="AB5" s="11">
        <f>SUM(C5:G5)</f>
        <v>0</v>
      </c>
      <c r="AC5" s="33">
        <f>+AA5-AB5</f>
        <v>46350</v>
      </c>
      <c r="AD5" s="33">
        <f>+AA5-B5</f>
        <v>46350</v>
      </c>
    </row>
    <row r="6" spans="1:33" s="16" customFormat="1" ht="17.25" thickBot="1" x14ac:dyDescent="0.35">
      <c r="A6" s="19" t="s">
        <v>16</v>
      </c>
      <c r="B6" s="20">
        <f>SUM(C6:N6)</f>
        <v>17809944.949999999</v>
      </c>
      <c r="C6" s="20">
        <v>10158738.74</v>
      </c>
      <c r="D6" s="20">
        <v>2166294.9900000002</v>
      </c>
      <c r="E6" s="20">
        <v>669649.28</v>
      </c>
      <c r="F6" s="20">
        <v>23029.72</v>
      </c>
      <c r="G6" s="20">
        <v>50216</v>
      </c>
      <c r="H6" s="20">
        <v>178520.71</v>
      </c>
      <c r="I6" s="20">
        <v>321118.57</v>
      </c>
      <c r="J6" s="20">
        <v>728983.12</v>
      </c>
      <c r="K6" s="20">
        <v>64872.4</v>
      </c>
      <c r="L6" s="20">
        <v>93742.23</v>
      </c>
      <c r="M6" s="20">
        <v>1464523.38</v>
      </c>
      <c r="N6" s="20">
        <v>1890255.81</v>
      </c>
      <c r="O6" s="22">
        <v>406567</v>
      </c>
      <c r="P6" s="23">
        <v>4972651</v>
      </c>
      <c r="R6" s="24">
        <f>+[2]MZO!$F$9</f>
        <v>9073800</v>
      </c>
      <c r="S6" s="23">
        <f>SUM(C6:E6)</f>
        <v>12994683.01</v>
      </c>
      <c r="T6" s="24">
        <f>+R6-S6</f>
        <v>-3920883.01</v>
      </c>
      <c r="AA6" s="35">
        <v>12562851.710000001</v>
      </c>
      <c r="AB6" s="11">
        <f>SUM(C6:H6)</f>
        <v>13246449.440000001</v>
      </c>
      <c r="AC6" s="33">
        <f t="shared" ref="AC6:AC57" si="4">+AA6-AB6</f>
        <v>-683597.73000000045</v>
      </c>
      <c r="AD6" s="33">
        <f t="shared" ref="AD6:AD57" si="5">+AA6-B6</f>
        <v>-5247093.2399999984</v>
      </c>
      <c r="AF6" s="33"/>
      <c r="AG6" s="33"/>
    </row>
    <row r="7" spans="1:33" ht="23.25" thickBot="1" x14ac:dyDescent="0.35">
      <c r="A7" s="2" t="s">
        <v>17</v>
      </c>
      <c r="B7" s="6">
        <f t="shared" si="3"/>
        <v>745350.79999999993</v>
      </c>
      <c r="C7" s="6">
        <v>0</v>
      </c>
      <c r="D7" s="6">
        <v>188544.17</v>
      </c>
      <c r="E7" s="6">
        <v>86072.68</v>
      </c>
      <c r="F7" s="6">
        <v>5430.62</v>
      </c>
      <c r="G7" s="6">
        <v>8715.3799999999992</v>
      </c>
      <c r="H7" s="6">
        <v>48341.68</v>
      </c>
      <c r="I7" s="6">
        <v>57963.89</v>
      </c>
      <c r="J7" s="6">
        <v>99683.88</v>
      </c>
      <c r="K7" s="6">
        <v>18488.34</v>
      </c>
      <c r="L7" s="6">
        <v>140301.74</v>
      </c>
      <c r="M7" s="6">
        <v>54637.1</v>
      </c>
      <c r="N7" s="6">
        <v>37171.32</v>
      </c>
      <c r="O7" s="22">
        <v>0</v>
      </c>
      <c r="P7" s="23"/>
      <c r="Q7">
        <v>288762.84999999998</v>
      </c>
      <c r="AB7" s="11">
        <f>SUM(C7:H7)</f>
        <v>337104.52999999997</v>
      </c>
      <c r="AC7" s="33">
        <f t="shared" si="4"/>
        <v>-337104.52999999997</v>
      </c>
      <c r="AD7" s="33">
        <f t="shared" si="5"/>
        <v>-745350.79999999993</v>
      </c>
      <c r="AF7" s="33"/>
      <c r="AG7" s="33"/>
    </row>
    <row r="8" spans="1:33" ht="15.75" thickBot="1" x14ac:dyDescent="0.3">
      <c r="A8" s="41"/>
      <c r="P8" s="23">
        <v>0</v>
      </c>
      <c r="AC8" s="33">
        <f t="shared" si="4"/>
        <v>0</v>
      </c>
      <c r="AD8" s="33">
        <f t="shared" si="5"/>
        <v>0</v>
      </c>
    </row>
    <row r="9" spans="1:33" ht="15.75" thickBot="1" x14ac:dyDescent="0.3">
      <c r="A9" s="5" t="s">
        <v>18</v>
      </c>
      <c r="B9" s="9">
        <f t="shared" si="3"/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23">
        <v>0</v>
      </c>
      <c r="AC9" s="33">
        <f t="shared" si="4"/>
        <v>0</v>
      </c>
      <c r="AD9" s="33">
        <f t="shared" si="5"/>
        <v>0</v>
      </c>
    </row>
    <row r="10" spans="1:33" ht="23.25" thickBot="1" x14ac:dyDescent="0.3">
      <c r="A10" s="2" t="s">
        <v>19</v>
      </c>
      <c r="B10" s="6">
        <f t="shared" si="3"/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P10" s="23">
        <v>0</v>
      </c>
      <c r="AC10" s="33">
        <f t="shared" si="4"/>
        <v>0</v>
      </c>
      <c r="AD10" s="33">
        <f t="shared" si="5"/>
        <v>0</v>
      </c>
    </row>
    <row r="11" spans="1:33" ht="15.75" thickBot="1" x14ac:dyDescent="0.3">
      <c r="A11" s="2" t="s">
        <v>20</v>
      </c>
      <c r="B11" s="6">
        <f t="shared" si="3"/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P11" s="23">
        <v>0</v>
      </c>
      <c r="AC11" s="33">
        <f t="shared" si="4"/>
        <v>0</v>
      </c>
      <c r="AD11" s="33">
        <f t="shared" si="5"/>
        <v>0</v>
      </c>
      <c r="AF11" s="33"/>
      <c r="AG11" s="33"/>
    </row>
    <row r="12" spans="1:33" ht="15.75" thickBot="1" x14ac:dyDescent="0.3">
      <c r="A12" s="2" t="s">
        <v>21</v>
      </c>
      <c r="B12" s="42">
        <f t="shared" si="3"/>
        <v>969735.59</v>
      </c>
      <c r="C12" s="42">
        <v>193829.72</v>
      </c>
      <c r="D12" s="42">
        <v>259220.42</v>
      </c>
      <c r="E12" s="42">
        <v>172077.16</v>
      </c>
      <c r="F12" s="42">
        <v>8544.2999999999993</v>
      </c>
      <c r="G12" s="42">
        <v>23845.5</v>
      </c>
      <c r="H12" s="42">
        <v>25039.84</v>
      </c>
      <c r="I12" s="42">
        <v>45201.95</v>
      </c>
      <c r="J12" s="42">
        <v>38329.980000000003</v>
      </c>
      <c r="K12" s="42">
        <v>76338.600000000006</v>
      </c>
      <c r="L12" s="42">
        <v>55853.88</v>
      </c>
      <c r="M12" s="42">
        <v>32533.13</v>
      </c>
      <c r="N12" s="42">
        <v>38921.11</v>
      </c>
      <c r="O12" s="36"/>
      <c r="P12" s="37">
        <v>0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6">
        <v>1752555.45</v>
      </c>
      <c r="AB12" s="11">
        <f>SUM(C12:H12)</f>
        <v>682556.94000000006</v>
      </c>
      <c r="AC12" s="33">
        <f t="shared" si="4"/>
        <v>1069998.5099999998</v>
      </c>
      <c r="AD12" s="33">
        <f t="shared" si="5"/>
        <v>782819.86</v>
      </c>
      <c r="AF12" s="33"/>
      <c r="AG12" s="33"/>
    </row>
    <row r="13" spans="1:33" ht="15.75" thickBot="1" x14ac:dyDescent="0.3">
      <c r="A13" s="2" t="s">
        <v>22</v>
      </c>
      <c r="B13" s="42">
        <f t="shared" si="3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P13" s="23">
        <v>0</v>
      </c>
      <c r="AC13" s="33">
        <f t="shared" si="4"/>
        <v>0</v>
      </c>
      <c r="AD13" s="33">
        <f t="shared" si="5"/>
        <v>0</v>
      </c>
    </row>
    <row r="14" spans="1:33" ht="57" thickBot="1" x14ac:dyDescent="0.3">
      <c r="A14" s="2" t="s">
        <v>23</v>
      </c>
      <c r="B14" s="42">
        <f t="shared" si="3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P14" s="23">
        <v>0</v>
      </c>
      <c r="AC14" s="33">
        <f t="shared" si="4"/>
        <v>0</v>
      </c>
      <c r="AD14" s="33">
        <f t="shared" si="5"/>
        <v>0</v>
      </c>
    </row>
    <row r="15" spans="1:33" ht="23.25" thickBot="1" x14ac:dyDescent="0.3">
      <c r="A15" s="2" t="s">
        <v>24</v>
      </c>
      <c r="B15" s="42">
        <f t="shared" si="3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P15" s="23">
        <v>0</v>
      </c>
      <c r="AC15" s="33">
        <f t="shared" si="4"/>
        <v>0</v>
      </c>
      <c r="AD15" s="33">
        <f t="shared" si="5"/>
        <v>0</v>
      </c>
    </row>
    <row r="16" spans="1:33" ht="23.25" thickBot="1" x14ac:dyDescent="0.3">
      <c r="A16" s="2" t="s">
        <v>25</v>
      </c>
      <c r="B16" s="42">
        <f t="shared" si="3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P16" s="23">
        <v>0</v>
      </c>
      <c r="AC16" s="33">
        <f t="shared" si="4"/>
        <v>0</v>
      </c>
      <c r="AD16" s="33">
        <f t="shared" si="5"/>
        <v>0</v>
      </c>
    </row>
    <row r="17" spans="1:30" ht="15.75" thickBot="1" x14ac:dyDescent="0.3">
      <c r="A17" s="2" t="s">
        <v>26</v>
      </c>
      <c r="B17" s="42">
        <f t="shared" si="3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P17" s="23">
        <v>0</v>
      </c>
      <c r="AC17" s="33">
        <f t="shared" si="4"/>
        <v>0</v>
      </c>
      <c r="AD17" s="33">
        <f t="shared" si="5"/>
        <v>0</v>
      </c>
    </row>
    <row r="18" spans="1:30" ht="15.75" thickBot="1" x14ac:dyDescent="0.3">
      <c r="A18" s="2" t="s">
        <v>27</v>
      </c>
      <c r="B18" s="42">
        <f t="shared" si="3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P18" s="23">
        <v>0</v>
      </c>
      <c r="AC18" s="33">
        <f t="shared" si="4"/>
        <v>0</v>
      </c>
      <c r="AD18" s="33">
        <f t="shared" si="5"/>
        <v>0</v>
      </c>
    </row>
    <row r="19" spans="1:30" ht="23.25" thickBot="1" x14ac:dyDescent="0.3">
      <c r="A19" s="2" t="s">
        <v>28</v>
      </c>
      <c r="B19" s="42">
        <f t="shared" si="3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P19" s="23">
        <v>0</v>
      </c>
      <c r="AC19" s="33">
        <f t="shared" si="4"/>
        <v>0</v>
      </c>
      <c r="AD19" s="33">
        <f t="shared" si="5"/>
        <v>0</v>
      </c>
    </row>
    <row r="20" spans="1:30" ht="15.75" thickBot="1" x14ac:dyDescent="0.3">
      <c r="A20" s="2" t="s">
        <v>21</v>
      </c>
      <c r="B20" s="42">
        <f t="shared" si="3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P20" s="23">
        <v>0</v>
      </c>
      <c r="AC20" s="33">
        <f t="shared" si="4"/>
        <v>0</v>
      </c>
      <c r="AD20" s="33">
        <f t="shared" si="5"/>
        <v>0</v>
      </c>
    </row>
    <row r="21" spans="1:30" ht="15.75" thickBot="1" x14ac:dyDescent="0.3">
      <c r="A21" s="2" t="s">
        <v>29</v>
      </c>
      <c r="B21" s="42">
        <f t="shared" si="3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P21" s="23">
        <v>0</v>
      </c>
      <c r="AC21" s="33">
        <f t="shared" si="4"/>
        <v>0</v>
      </c>
      <c r="AD21" s="33">
        <f t="shared" si="5"/>
        <v>0</v>
      </c>
    </row>
    <row r="22" spans="1:30" ht="23.25" thickBot="1" x14ac:dyDescent="0.3">
      <c r="A22" s="2" t="s">
        <v>30</v>
      </c>
      <c r="B22" s="42">
        <f t="shared" si="3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P22" s="23">
        <v>0</v>
      </c>
      <c r="AC22" s="33">
        <f t="shared" si="4"/>
        <v>0</v>
      </c>
      <c r="AD22" s="33">
        <f t="shared" si="5"/>
        <v>0</v>
      </c>
    </row>
    <row r="23" spans="1:30" ht="57" thickBot="1" x14ac:dyDescent="0.3">
      <c r="A23" s="2" t="s">
        <v>31</v>
      </c>
      <c r="B23" s="42">
        <f t="shared" si="3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P23" s="23">
        <v>0</v>
      </c>
      <c r="AC23" s="33">
        <f t="shared" si="4"/>
        <v>0</v>
      </c>
      <c r="AD23" s="33">
        <f t="shared" si="5"/>
        <v>0</v>
      </c>
    </row>
    <row r="24" spans="1:30" s="14" customFormat="1" ht="15.75" thickBot="1" x14ac:dyDescent="0.3">
      <c r="A24" s="15" t="s">
        <v>32</v>
      </c>
      <c r="B24" s="49">
        <f t="shared" ref="B24:N24" si="6">SUM(B25:B30)</f>
        <v>8675805.9199999999</v>
      </c>
      <c r="C24" s="49">
        <f t="shared" si="6"/>
        <v>1287751.7</v>
      </c>
      <c r="D24" s="49">
        <f t="shared" si="6"/>
        <v>1361170.9</v>
      </c>
      <c r="E24" s="49">
        <f t="shared" si="6"/>
        <v>976270.5</v>
      </c>
      <c r="F24" s="49">
        <f t="shared" si="6"/>
        <v>375186</v>
      </c>
      <c r="G24" s="49">
        <f t="shared" si="6"/>
        <v>340216</v>
      </c>
      <c r="H24" s="49">
        <f t="shared" si="6"/>
        <v>509041.3</v>
      </c>
      <c r="I24" s="49">
        <f t="shared" si="6"/>
        <v>581558.71</v>
      </c>
      <c r="J24" s="49">
        <f t="shared" si="6"/>
        <v>1094885.31</v>
      </c>
      <c r="K24" s="49">
        <f t="shared" si="6"/>
        <v>889998</v>
      </c>
      <c r="L24" s="49">
        <f t="shared" si="6"/>
        <v>379726.8</v>
      </c>
      <c r="M24" s="49">
        <f t="shared" si="6"/>
        <v>406298.9</v>
      </c>
      <c r="N24" s="49">
        <f t="shared" si="6"/>
        <v>473701.8</v>
      </c>
      <c r="O24" s="11"/>
      <c r="P24" s="23">
        <v>7321513.0600000005</v>
      </c>
      <c r="AA24" s="21"/>
      <c r="AB24" s="21"/>
      <c r="AC24" s="33">
        <f t="shared" si="4"/>
        <v>0</v>
      </c>
      <c r="AD24" s="33">
        <f t="shared" si="5"/>
        <v>-8675805.9199999999</v>
      </c>
    </row>
    <row r="25" spans="1:30" ht="34.5" thickBot="1" x14ac:dyDescent="0.3">
      <c r="A25" s="2" t="s">
        <v>33</v>
      </c>
      <c r="B25" s="42">
        <f t="shared" si="3"/>
        <v>8675805.9199999999</v>
      </c>
      <c r="C25" s="42">
        <v>1287751.7</v>
      </c>
      <c r="D25" s="42">
        <v>1361170.9</v>
      </c>
      <c r="E25" s="42">
        <v>976270.5</v>
      </c>
      <c r="F25" s="42">
        <v>375186</v>
      </c>
      <c r="G25" s="42">
        <v>340216</v>
      </c>
      <c r="H25" s="42">
        <v>509041.3</v>
      </c>
      <c r="I25" s="42">
        <v>581558.71</v>
      </c>
      <c r="J25" s="42">
        <v>1094885.31</v>
      </c>
      <c r="K25" s="42">
        <v>889998</v>
      </c>
      <c r="L25" s="42">
        <v>379726.8</v>
      </c>
      <c r="M25" s="42">
        <v>406298.9</v>
      </c>
      <c r="N25" s="42">
        <v>473701.8</v>
      </c>
      <c r="O25" s="36">
        <v>8675805.9199999999</v>
      </c>
      <c r="P25" s="37"/>
      <c r="Q25" s="34"/>
      <c r="R25" s="38">
        <f>+[2]MZO!$F$25</f>
        <v>6450567.5</v>
      </c>
      <c r="S25" s="37">
        <f>SUM(C25:E25)</f>
        <v>3625193.0999999996</v>
      </c>
      <c r="T25" s="39">
        <f>+R25-S25</f>
        <v>2825374.4000000004</v>
      </c>
      <c r="U25" s="34"/>
      <c r="V25" s="34"/>
      <c r="W25" s="34"/>
      <c r="X25" s="34"/>
      <c r="Y25" s="34"/>
      <c r="Z25" s="34"/>
      <c r="AA25" s="36">
        <v>30474612.989999998</v>
      </c>
      <c r="AB25" s="11">
        <f>SUM(C25:H25)</f>
        <v>4849636.3999999994</v>
      </c>
      <c r="AC25" s="33">
        <f>+AA25-AB25</f>
        <v>25624976.59</v>
      </c>
      <c r="AD25" s="33">
        <f t="shared" si="5"/>
        <v>21798807.07</v>
      </c>
    </row>
    <row r="26" spans="1:30" ht="15.75" thickBot="1" x14ac:dyDescent="0.3">
      <c r="A26" s="2" t="s">
        <v>34</v>
      </c>
      <c r="B26" s="42">
        <f t="shared" si="3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P26" s="23">
        <v>0</v>
      </c>
      <c r="AC26" s="33">
        <f t="shared" si="4"/>
        <v>0</v>
      </c>
      <c r="AD26" s="33">
        <f t="shared" si="5"/>
        <v>0</v>
      </c>
    </row>
    <row r="27" spans="1:30" ht="23.25" thickBot="1" x14ac:dyDescent="0.3">
      <c r="A27" s="2" t="s">
        <v>35</v>
      </c>
      <c r="B27" s="42">
        <f t="shared" si="3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P27" s="23">
        <v>0</v>
      </c>
      <c r="AC27" s="33">
        <f t="shared" si="4"/>
        <v>0</v>
      </c>
      <c r="AD27" s="33">
        <f t="shared" si="5"/>
        <v>0</v>
      </c>
    </row>
    <row r="28" spans="1:30" ht="15.75" thickBot="1" x14ac:dyDescent="0.3">
      <c r="A28" s="2" t="s">
        <v>36</v>
      </c>
      <c r="B28" s="42">
        <f t="shared" si="3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P28" s="23">
        <v>0</v>
      </c>
      <c r="AC28" s="33">
        <f t="shared" si="4"/>
        <v>0</v>
      </c>
      <c r="AD28" s="33">
        <f t="shared" si="5"/>
        <v>0</v>
      </c>
    </row>
    <row r="29" spans="1:30" ht="15.75" thickBot="1" x14ac:dyDescent="0.3">
      <c r="A29" s="2" t="s">
        <v>21</v>
      </c>
      <c r="B29" s="42">
        <f t="shared" si="3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P29" s="23"/>
      <c r="AC29" s="33">
        <f t="shared" si="4"/>
        <v>0</v>
      </c>
      <c r="AD29" s="33">
        <f t="shared" si="5"/>
        <v>0</v>
      </c>
    </row>
    <row r="30" spans="1:30" ht="57" thickBot="1" x14ac:dyDescent="0.3">
      <c r="A30" s="2" t="s">
        <v>37</v>
      </c>
      <c r="B30" s="42">
        <f t="shared" si="3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P30" s="23">
        <v>0</v>
      </c>
      <c r="AC30" s="33">
        <f t="shared" si="4"/>
        <v>0</v>
      </c>
      <c r="AD30" s="33">
        <f t="shared" si="5"/>
        <v>0</v>
      </c>
    </row>
    <row r="31" spans="1:30" s="14" customFormat="1" ht="15.75" thickBot="1" x14ac:dyDescent="0.3">
      <c r="A31" s="15" t="s">
        <v>38</v>
      </c>
      <c r="B31" s="49">
        <f>SUM(B32:B34)</f>
        <v>3676055.07</v>
      </c>
      <c r="C31" s="49">
        <f t="shared" ref="C31:P31" si="7">SUM(C32:C34)</f>
        <v>614069.47</v>
      </c>
      <c r="D31" s="49">
        <f t="shared" si="7"/>
        <v>455741.77</v>
      </c>
      <c r="E31" s="49">
        <f t="shared" si="7"/>
        <v>467703.5</v>
      </c>
      <c r="F31" s="49">
        <f t="shared" si="7"/>
        <v>236087.84</v>
      </c>
      <c r="G31" s="49">
        <f t="shared" si="7"/>
        <v>80429.02</v>
      </c>
      <c r="H31" s="49">
        <f t="shared" si="7"/>
        <v>181621</v>
      </c>
      <c r="I31" s="49">
        <f t="shared" si="7"/>
        <v>202988.41</v>
      </c>
      <c r="J31" s="49">
        <f t="shared" si="7"/>
        <v>162647.07999999999</v>
      </c>
      <c r="K31" s="49">
        <f t="shared" si="7"/>
        <v>205622.28</v>
      </c>
      <c r="L31" s="49">
        <f t="shared" si="7"/>
        <v>150759.28</v>
      </c>
      <c r="M31" s="49">
        <f t="shared" si="7"/>
        <v>385158.07</v>
      </c>
      <c r="N31" s="49">
        <f t="shared" si="7"/>
        <v>533227.35</v>
      </c>
      <c r="O31" s="10">
        <f t="shared" si="7"/>
        <v>4664250</v>
      </c>
      <c r="P31" s="10">
        <f t="shared" si="7"/>
        <v>30982.660000000003</v>
      </c>
      <c r="AA31" s="21"/>
      <c r="AB31" s="21"/>
      <c r="AC31" s="33">
        <f t="shared" si="4"/>
        <v>0</v>
      </c>
      <c r="AD31" s="33">
        <f t="shared" si="5"/>
        <v>-3676055.07</v>
      </c>
    </row>
    <row r="32" spans="1:30" ht="15.75" thickBot="1" x14ac:dyDescent="0.3">
      <c r="A32" s="2" t="s">
        <v>39</v>
      </c>
      <c r="B32" s="42">
        <f t="shared" si="3"/>
        <v>3676055.07</v>
      </c>
      <c r="C32" s="42">
        <v>614069.47</v>
      </c>
      <c r="D32" s="42">
        <v>455741.77</v>
      </c>
      <c r="E32" s="42">
        <v>467703.5</v>
      </c>
      <c r="F32" s="42">
        <v>236087.84</v>
      </c>
      <c r="G32" s="42">
        <v>80429.02</v>
      </c>
      <c r="H32" s="42">
        <v>181621</v>
      </c>
      <c r="I32" s="42">
        <v>202988.41</v>
      </c>
      <c r="J32" s="42">
        <v>162647.07999999999</v>
      </c>
      <c r="K32" s="42">
        <v>205622.28</v>
      </c>
      <c r="L32" s="42">
        <v>150759.28</v>
      </c>
      <c r="M32" s="42">
        <v>385158.07</v>
      </c>
      <c r="N32" s="42">
        <v>533227.35</v>
      </c>
      <c r="O32" s="36">
        <f>[3]SEPTIFF!$D$43</f>
        <v>4664250</v>
      </c>
      <c r="P32" s="37">
        <v>-203996</v>
      </c>
      <c r="Q32" s="34"/>
      <c r="R32" s="38">
        <f>+[2]MZO!$F$55-[2]MZO!$F$65-[2]MZO!$F$66+R3</f>
        <v>-27590050.430000007</v>
      </c>
      <c r="S32" s="37">
        <f t="shared" ref="S32:S33" si="8">SUM(C32:E32)</f>
        <v>1537514.74</v>
      </c>
      <c r="T32" s="39">
        <f t="shared" ref="T32:T33" si="9">+R32-S32</f>
        <v>-29127565.170000006</v>
      </c>
      <c r="U32" s="34">
        <f>+T32/9</f>
        <v>-3236396.1300000008</v>
      </c>
      <c r="V32" s="34"/>
      <c r="W32" s="34"/>
      <c r="X32" s="34"/>
      <c r="Y32" s="34"/>
      <c r="Z32" s="34"/>
      <c r="AA32" s="36">
        <v>5149277.7699999996</v>
      </c>
      <c r="AB32" s="11">
        <f>SUM(C32:H32)</f>
        <v>2035652.6</v>
      </c>
      <c r="AC32" s="33">
        <f t="shared" si="4"/>
        <v>3113625.1699999995</v>
      </c>
      <c r="AD32" s="33">
        <f t="shared" si="5"/>
        <v>1473222.6999999997</v>
      </c>
    </row>
    <row r="33" spans="1:30" ht="15.75" thickBot="1" x14ac:dyDescent="0.3">
      <c r="A33" s="2" t="s">
        <v>40</v>
      </c>
      <c r="B33" s="42">
        <f t="shared" si="3"/>
        <v>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P33" s="23">
        <v>234978.66</v>
      </c>
      <c r="R33" s="25">
        <f>+[2]MZO!$F$65+[2]MZO!$F$66</f>
        <v>31310</v>
      </c>
      <c r="S33" s="23">
        <f t="shared" si="8"/>
        <v>0</v>
      </c>
      <c r="T33" s="24">
        <f t="shared" si="9"/>
        <v>31310</v>
      </c>
      <c r="U33">
        <v>452316.33333333331</v>
      </c>
      <c r="AC33" s="33">
        <f t="shared" si="4"/>
        <v>0</v>
      </c>
      <c r="AD33" s="33">
        <f t="shared" si="5"/>
        <v>0</v>
      </c>
    </row>
    <row r="34" spans="1:30" ht="57" thickBot="1" x14ac:dyDescent="0.3">
      <c r="A34" s="2" t="s">
        <v>41</v>
      </c>
      <c r="B34" s="42">
        <f t="shared" si="3"/>
        <v>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P34" s="23">
        <v>0</v>
      </c>
      <c r="AC34" s="33">
        <f t="shared" si="4"/>
        <v>0</v>
      </c>
      <c r="AD34" s="33">
        <f t="shared" si="5"/>
        <v>0</v>
      </c>
    </row>
    <row r="35" spans="1:30" ht="15.75" thickBot="1" x14ac:dyDescent="0.3">
      <c r="A35" s="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P35" s="23">
        <v>0</v>
      </c>
      <c r="AC35" s="33">
        <f t="shared" si="4"/>
        <v>0</v>
      </c>
      <c r="AD35" s="33">
        <f t="shared" si="5"/>
        <v>0</v>
      </c>
    </row>
    <row r="36" spans="1:30" s="14" customFormat="1" ht="15.75" thickBot="1" x14ac:dyDescent="0.3">
      <c r="A36" s="17" t="s">
        <v>42</v>
      </c>
      <c r="B36" s="53">
        <f>SUM(B37:B44)</f>
        <v>5361196.8100000005</v>
      </c>
      <c r="C36" s="53">
        <f t="shared" ref="C36:Q36" si="10">SUM(C37:C44)</f>
        <v>1210789.8900000001</v>
      </c>
      <c r="D36" s="53">
        <f t="shared" si="10"/>
        <v>693964.5</v>
      </c>
      <c r="E36" s="53">
        <f t="shared" si="10"/>
        <v>710141.21</v>
      </c>
      <c r="F36" s="53">
        <f t="shared" si="10"/>
        <v>173148</v>
      </c>
      <c r="G36" s="53">
        <f t="shared" si="10"/>
        <v>39398.28</v>
      </c>
      <c r="H36" s="53">
        <f t="shared" si="10"/>
        <v>390930.53</v>
      </c>
      <c r="I36" s="53">
        <f t="shared" si="10"/>
        <v>629086.80000000005</v>
      </c>
      <c r="J36" s="53">
        <f t="shared" si="10"/>
        <v>1083037</v>
      </c>
      <c r="K36" s="53">
        <f t="shared" si="10"/>
        <v>26244.050000000003</v>
      </c>
      <c r="L36" s="53">
        <f t="shared" si="10"/>
        <v>22105.199999999997</v>
      </c>
      <c r="M36" s="53">
        <f t="shared" si="10"/>
        <v>187515</v>
      </c>
      <c r="N36" s="53">
        <f t="shared" si="10"/>
        <v>194836.35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AA36" s="21"/>
      <c r="AB36" s="21"/>
      <c r="AC36" s="33">
        <f t="shared" si="4"/>
        <v>0</v>
      </c>
      <c r="AD36" s="33">
        <f t="shared" si="5"/>
        <v>-5361196.8100000005</v>
      </c>
    </row>
    <row r="37" spans="1:30" ht="23.25" thickBot="1" x14ac:dyDescent="0.3">
      <c r="A37" s="2" t="s">
        <v>43</v>
      </c>
      <c r="B37" s="42">
        <f t="shared" si="3"/>
        <v>2251454.0099999998</v>
      </c>
      <c r="C37" s="42">
        <v>607802.06000000006</v>
      </c>
      <c r="D37" s="42">
        <v>222758.9</v>
      </c>
      <c r="E37" s="42">
        <v>435323.69</v>
      </c>
      <c r="F37" s="42">
        <v>161403.20000000001</v>
      </c>
      <c r="G37" s="42">
        <v>3548.5</v>
      </c>
      <c r="H37" s="42">
        <v>154617.47</v>
      </c>
      <c r="I37" s="42">
        <v>98818.01</v>
      </c>
      <c r="J37" s="42">
        <v>436482.13</v>
      </c>
      <c r="K37" s="42">
        <v>-17758.599999999999</v>
      </c>
      <c r="L37" s="42">
        <v>-18690</v>
      </c>
      <c r="M37" s="42">
        <v>158276.65</v>
      </c>
      <c r="N37" s="42">
        <v>8872</v>
      </c>
      <c r="O37" s="43"/>
      <c r="P37" s="44"/>
      <c r="Q37" s="45"/>
      <c r="R37" s="46">
        <f>+[2]MZO!$F$70</f>
        <v>3381296.5</v>
      </c>
      <c r="S37" s="44">
        <f>SUM(C37:E37)</f>
        <v>1265884.6500000001</v>
      </c>
      <c r="T37" s="47">
        <f>+R37-S37</f>
        <v>2115411.8499999996</v>
      </c>
      <c r="U37" s="45"/>
      <c r="V37" s="45"/>
      <c r="W37" s="45"/>
      <c r="X37" s="45"/>
      <c r="Y37" s="45"/>
      <c r="Z37" s="45"/>
      <c r="AA37" s="36">
        <f>600000+3400000</f>
        <v>4000000</v>
      </c>
      <c r="AB37" s="11">
        <f>SUM(C37:H37)</f>
        <v>1585453.82</v>
      </c>
      <c r="AC37" s="33">
        <f t="shared" si="4"/>
        <v>2414546.1799999997</v>
      </c>
      <c r="AD37" s="33">
        <f t="shared" si="5"/>
        <v>1748545.9900000002</v>
      </c>
    </row>
    <row r="38" spans="1:30" ht="15.75" thickBot="1" x14ac:dyDescent="0.3">
      <c r="A38" s="2" t="s">
        <v>44</v>
      </c>
      <c r="B38" s="42">
        <f t="shared" si="3"/>
        <v>0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8"/>
      <c r="P38" s="44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8"/>
      <c r="AB38" s="48"/>
      <c r="AC38" s="33">
        <f t="shared" si="4"/>
        <v>0</v>
      </c>
      <c r="AD38" s="33">
        <f t="shared" si="5"/>
        <v>0</v>
      </c>
    </row>
    <row r="39" spans="1:30" ht="57" thickBot="1" x14ac:dyDescent="0.3">
      <c r="A39" s="2" t="s">
        <v>45</v>
      </c>
      <c r="B39" s="42">
        <f t="shared" si="3"/>
        <v>3109742.8000000003</v>
      </c>
      <c r="C39" s="42">
        <v>602987.82999999996</v>
      </c>
      <c r="D39" s="42">
        <v>471205.6</v>
      </c>
      <c r="E39" s="42">
        <v>274817.52</v>
      </c>
      <c r="F39" s="42">
        <v>11744.8</v>
      </c>
      <c r="G39" s="42">
        <v>35849.78</v>
      </c>
      <c r="H39" s="42">
        <v>236313.06</v>
      </c>
      <c r="I39" s="42">
        <v>530268.79</v>
      </c>
      <c r="J39" s="42">
        <v>646554.87</v>
      </c>
      <c r="K39" s="42">
        <v>44002.65</v>
      </c>
      <c r="L39" s="42">
        <v>40795.199999999997</v>
      </c>
      <c r="M39" s="42">
        <v>29238.35</v>
      </c>
      <c r="N39" s="42">
        <f>23481.1+162483.25</f>
        <v>185964.35</v>
      </c>
      <c r="O39" s="48"/>
      <c r="P39" s="44">
        <v>0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36">
        <v>1790582.53</v>
      </c>
      <c r="AB39" s="11">
        <f>SUM(C39:H39)</f>
        <v>1632918.59</v>
      </c>
      <c r="AC39" s="33">
        <f t="shared" si="4"/>
        <v>157663.93999999994</v>
      </c>
      <c r="AD39" s="33">
        <f t="shared" si="5"/>
        <v>-1319160.2700000003</v>
      </c>
    </row>
    <row r="40" spans="1:30" ht="23.25" thickBot="1" x14ac:dyDescent="0.3">
      <c r="A40" s="2" t="s">
        <v>46</v>
      </c>
      <c r="B40" s="42">
        <f t="shared" si="3"/>
        <v>0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8"/>
      <c r="P40" s="44">
        <v>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8"/>
      <c r="AB40" s="48"/>
      <c r="AC40" s="33">
        <f t="shared" si="4"/>
        <v>0</v>
      </c>
      <c r="AD40" s="33">
        <f t="shared" si="5"/>
        <v>0</v>
      </c>
    </row>
    <row r="41" spans="1:30" ht="34.5" thickBot="1" x14ac:dyDescent="0.3">
      <c r="A41" s="2" t="s">
        <v>47</v>
      </c>
      <c r="B41" s="42">
        <f t="shared" si="3"/>
        <v>0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4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8"/>
      <c r="AB41" s="48"/>
      <c r="AC41" s="33">
        <f t="shared" si="4"/>
        <v>0</v>
      </c>
      <c r="AD41" s="33">
        <f t="shared" si="5"/>
        <v>0</v>
      </c>
    </row>
    <row r="42" spans="1:30" ht="34.5" thickBot="1" x14ac:dyDescent="0.3">
      <c r="A42" s="2" t="s">
        <v>48</v>
      </c>
      <c r="B42" s="42">
        <f t="shared" si="3"/>
        <v>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8"/>
      <c r="P42" s="44">
        <v>0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8"/>
      <c r="AB42" s="48"/>
      <c r="AC42" s="33">
        <f t="shared" si="4"/>
        <v>0</v>
      </c>
      <c r="AD42" s="33">
        <f t="shared" si="5"/>
        <v>0</v>
      </c>
    </row>
    <row r="43" spans="1:30" ht="45.75" thickBot="1" x14ac:dyDescent="0.3">
      <c r="A43" s="2" t="s">
        <v>49</v>
      </c>
      <c r="B43" s="42">
        <f t="shared" si="3"/>
        <v>0</v>
      </c>
      <c r="C43" s="49"/>
      <c r="D43" s="49"/>
      <c r="E43" s="49"/>
      <c r="F43" s="49"/>
      <c r="G43" s="49"/>
      <c r="H43" s="49"/>
      <c r="I43" s="49"/>
      <c r="J43" s="42"/>
      <c r="K43" s="42"/>
      <c r="L43" s="42"/>
      <c r="M43" s="42"/>
      <c r="N43" s="42"/>
      <c r="O43" s="48"/>
      <c r="P43" s="44">
        <v>0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8"/>
      <c r="AB43" s="48"/>
      <c r="AC43" s="33">
        <f t="shared" si="4"/>
        <v>0</v>
      </c>
      <c r="AD43" s="33">
        <f t="shared" si="5"/>
        <v>0</v>
      </c>
    </row>
    <row r="44" spans="1:30" ht="15.75" thickBot="1" x14ac:dyDescent="0.3">
      <c r="A44" s="2" t="s">
        <v>50</v>
      </c>
      <c r="B44" s="42">
        <f t="shared" si="3"/>
        <v>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8"/>
      <c r="P44" s="44">
        <v>0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8"/>
      <c r="AB44" s="48"/>
      <c r="AC44" s="33">
        <f t="shared" si="4"/>
        <v>0</v>
      </c>
      <c r="AD44" s="33">
        <f t="shared" si="5"/>
        <v>0</v>
      </c>
    </row>
    <row r="45" spans="1:30" ht="15.75" thickBot="1" x14ac:dyDescent="0.3">
      <c r="A45" s="2" t="s">
        <v>51</v>
      </c>
      <c r="B45" s="42">
        <f t="shared" si="3"/>
        <v>76453084.25</v>
      </c>
      <c r="C45" s="42">
        <v>4493307.34</v>
      </c>
      <c r="D45" s="42">
        <v>7468396.7800000003</v>
      </c>
      <c r="E45" s="42">
        <v>4433715.53</v>
      </c>
      <c r="F45" s="42">
        <v>7204790.0700000003</v>
      </c>
      <c r="G45" s="42">
        <v>4311579.18</v>
      </c>
      <c r="H45" s="42">
        <v>4274076</v>
      </c>
      <c r="I45" s="42">
        <v>5508069.5300000003</v>
      </c>
      <c r="J45" s="42">
        <v>9685988.2100000009</v>
      </c>
      <c r="K45" s="42">
        <v>5020698.47</v>
      </c>
      <c r="L45" s="42">
        <v>4244632.68</v>
      </c>
      <c r="M45" s="42">
        <v>4316572.8600000003</v>
      </c>
      <c r="N45" s="42">
        <v>15491257.6</v>
      </c>
      <c r="O45" s="50"/>
      <c r="P45" s="44"/>
      <c r="Q45" s="48"/>
      <c r="R45" s="46">
        <f>+'[1]PE-01'!$AW$10+'[1]PE-01'!$AW$11+'[1]PE-01'!$AW$13+'[1]PE-01'!$AW$14+'[1]PE-01'!$AW$15+'[1]PE-01'!$AW$16+'[1]PE-01'!$AW$17+'[1]PE-01'!$AW$19</f>
        <v>63370741</v>
      </c>
      <c r="S45" s="44">
        <f t="shared" ref="S45:S47" si="11">SUM(C45:E45)</f>
        <v>16395419.650000002</v>
      </c>
      <c r="T45" s="47">
        <f t="shared" ref="T45:T46" si="12">+R45-S45</f>
        <v>46975321.349999994</v>
      </c>
      <c r="U45" s="45"/>
      <c r="V45" s="45"/>
      <c r="W45" s="45"/>
      <c r="X45" s="45"/>
      <c r="Y45" s="45"/>
      <c r="Z45" s="45"/>
      <c r="AA45" s="36">
        <v>65408197.219999999</v>
      </c>
      <c r="AB45" s="11">
        <f>SUM(C45:H45)</f>
        <v>32185864.900000002</v>
      </c>
      <c r="AC45" s="33">
        <f t="shared" si="4"/>
        <v>33222332.319999997</v>
      </c>
      <c r="AD45" s="33">
        <f t="shared" si="5"/>
        <v>-11044887.030000001</v>
      </c>
    </row>
    <row r="46" spans="1:30" ht="15.75" thickBot="1" x14ac:dyDescent="0.3">
      <c r="A46" s="2" t="s">
        <v>52</v>
      </c>
      <c r="B46" s="42">
        <f t="shared" si="3"/>
        <v>61064187.929999992</v>
      </c>
      <c r="C46" s="42">
        <v>5439044.6200000001</v>
      </c>
      <c r="D46" s="42">
        <v>5440766.5899999999</v>
      </c>
      <c r="E46" s="42">
        <v>5444620.3499999996</v>
      </c>
      <c r="F46" s="42">
        <v>5468283.71</v>
      </c>
      <c r="G46" s="42">
        <v>5474565.7999999998</v>
      </c>
      <c r="H46" s="42">
        <v>5485352.25</v>
      </c>
      <c r="I46" s="42">
        <v>5487778.1699999999</v>
      </c>
      <c r="J46" s="42">
        <v>5446417.5899999999</v>
      </c>
      <c r="K46" s="42">
        <v>5440804.7599999998</v>
      </c>
      <c r="L46" s="42">
        <v>5440367.1500000004</v>
      </c>
      <c r="M46" s="42">
        <v>3373150.43</v>
      </c>
      <c r="N46" s="42">
        <v>3123036.51</v>
      </c>
      <c r="O46" s="50"/>
      <c r="P46" s="44"/>
      <c r="Q46" s="48"/>
      <c r="R46" s="46">
        <f>+'[1]PE-01'!$AW$12+'[1]PE-01'!$AW$18</f>
        <v>60315970</v>
      </c>
      <c r="S46" s="44">
        <f t="shared" si="11"/>
        <v>16324431.560000001</v>
      </c>
      <c r="T46" s="47">
        <f t="shared" si="12"/>
        <v>43991538.439999998</v>
      </c>
      <c r="U46" s="45"/>
      <c r="V46" s="45"/>
      <c r="W46" s="45"/>
      <c r="X46" s="45"/>
      <c r="Y46" s="45"/>
      <c r="Z46" s="45"/>
      <c r="AA46" s="36">
        <v>60315970</v>
      </c>
      <c r="AB46" s="11">
        <f>SUM(C46:H46)</f>
        <v>32752633.32</v>
      </c>
      <c r="AC46" s="33">
        <f t="shared" si="4"/>
        <v>27563336.68</v>
      </c>
      <c r="AD46" s="33">
        <f t="shared" si="5"/>
        <v>-748217.92999999225</v>
      </c>
    </row>
    <row r="47" spans="1:30" ht="15.75" thickBot="1" x14ac:dyDescent="0.3">
      <c r="A47" s="2" t="s">
        <v>53</v>
      </c>
      <c r="B47" s="42">
        <f t="shared" si="3"/>
        <v>6045953.1099999994</v>
      </c>
      <c r="C47" s="42">
        <v>0</v>
      </c>
      <c r="D47" s="42">
        <v>0</v>
      </c>
      <c r="E47" s="42">
        <v>0</v>
      </c>
      <c r="F47" s="42">
        <v>5410537.3099999996</v>
      </c>
      <c r="G47" s="42">
        <v>466.28</v>
      </c>
      <c r="H47" s="42">
        <v>394.61</v>
      </c>
      <c r="I47" s="51">
        <v>-4394.2</v>
      </c>
      <c r="J47" s="51">
        <v>0</v>
      </c>
      <c r="K47" s="51">
        <v>0</v>
      </c>
      <c r="L47" s="51">
        <v>0</v>
      </c>
      <c r="M47" s="51">
        <v>1081400.8</v>
      </c>
      <c r="N47" s="51">
        <v>-442451.69</v>
      </c>
      <c r="O47" s="48"/>
      <c r="P47" s="44"/>
      <c r="Q47" s="48"/>
      <c r="R47" s="46">
        <f>+[2]MZO!$F$282</f>
        <v>0</v>
      </c>
      <c r="S47" s="44">
        <f t="shared" si="11"/>
        <v>0</v>
      </c>
      <c r="T47" s="45"/>
      <c r="U47" s="45"/>
      <c r="V47" s="45"/>
      <c r="W47" s="45"/>
      <c r="X47" s="45"/>
      <c r="Y47" s="45"/>
      <c r="Z47" s="45"/>
      <c r="AA47" s="48"/>
      <c r="AB47" s="48"/>
      <c r="AC47" s="33">
        <f t="shared" si="4"/>
        <v>0</v>
      </c>
      <c r="AD47" s="33">
        <f t="shared" si="5"/>
        <v>-6045953.1099999994</v>
      </c>
    </row>
    <row r="48" spans="1:30" ht="23.25" thickBot="1" x14ac:dyDescent="0.3">
      <c r="A48" s="2" t="s">
        <v>54</v>
      </c>
      <c r="B48" s="42">
        <f t="shared" si="3"/>
        <v>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8"/>
      <c r="P48" s="44"/>
      <c r="Q48" s="48"/>
      <c r="R48" s="45"/>
      <c r="S48" s="45"/>
      <c r="T48" s="45"/>
      <c r="U48" s="45"/>
      <c r="V48" s="45"/>
      <c r="W48" s="45"/>
      <c r="X48" s="45"/>
      <c r="Y48" s="45"/>
      <c r="Z48" s="45"/>
      <c r="AA48" s="48"/>
      <c r="AB48" s="48"/>
      <c r="AC48" s="33">
        <f t="shared" si="4"/>
        <v>0</v>
      </c>
      <c r="AD48" s="33">
        <f t="shared" si="5"/>
        <v>0</v>
      </c>
    </row>
    <row r="49" spans="1:30" ht="23.25" thickBot="1" x14ac:dyDescent="0.3">
      <c r="A49" s="2" t="s">
        <v>55</v>
      </c>
      <c r="B49" s="42">
        <f t="shared" si="3"/>
        <v>0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23">
        <v>0</v>
      </c>
      <c r="Q49" s="11"/>
      <c r="AC49" s="33">
        <f t="shared" si="4"/>
        <v>0</v>
      </c>
      <c r="AD49" s="33">
        <f t="shared" si="5"/>
        <v>0</v>
      </c>
    </row>
    <row r="50" spans="1:30" ht="23.25" thickBot="1" x14ac:dyDescent="0.3">
      <c r="A50" s="2" t="s">
        <v>56</v>
      </c>
      <c r="B50" s="42">
        <f t="shared" si="3"/>
        <v>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23">
        <v>0</v>
      </c>
      <c r="Q50" s="11"/>
      <c r="AC50" s="33">
        <f t="shared" si="4"/>
        <v>0</v>
      </c>
      <c r="AD50" s="33">
        <f t="shared" si="5"/>
        <v>0</v>
      </c>
    </row>
    <row r="51" spans="1:30" ht="15.75" thickBot="1" x14ac:dyDescent="0.3">
      <c r="A51" s="2" t="s">
        <v>57</v>
      </c>
      <c r="B51" s="42">
        <f t="shared" si="3"/>
        <v>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P51" s="23">
        <v>0</v>
      </c>
      <c r="Q51" s="11"/>
      <c r="AC51" s="33">
        <f t="shared" si="4"/>
        <v>0</v>
      </c>
      <c r="AD51" s="33">
        <f t="shared" si="5"/>
        <v>0</v>
      </c>
    </row>
    <row r="52" spans="1:30" ht="15.75" thickBot="1" x14ac:dyDescent="0.3">
      <c r="A52" s="2" t="s">
        <v>58</v>
      </c>
      <c r="B52" s="42">
        <f t="shared" si="3"/>
        <v>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P52" s="23">
        <v>0</v>
      </c>
      <c r="Q52" s="11"/>
      <c r="AC52" s="33">
        <f t="shared" si="4"/>
        <v>0</v>
      </c>
      <c r="AD52" s="33">
        <f t="shared" si="5"/>
        <v>0</v>
      </c>
    </row>
    <row r="53" spans="1:30" ht="15.75" thickBot="1" x14ac:dyDescent="0.3">
      <c r="A53" s="2" t="s">
        <v>59</v>
      </c>
      <c r="B53" s="42">
        <f t="shared" si="3"/>
        <v>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P53" s="23">
        <v>0</v>
      </c>
      <c r="Q53" s="11"/>
      <c r="AC53" s="33">
        <f t="shared" si="4"/>
        <v>0</v>
      </c>
      <c r="AD53" s="33">
        <f t="shared" si="5"/>
        <v>0</v>
      </c>
    </row>
    <row r="54" spans="1:30" ht="23.25" thickBot="1" x14ac:dyDescent="0.3">
      <c r="A54" s="2" t="s">
        <v>60</v>
      </c>
      <c r="B54" s="42">
        <f t="shared" si="3"/>
        <v>0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P54" s="23">
        <v>0</v>
      </c>
      <c r="Q54" s="11"/>
      <c r="AC54" s="33">
        <f t="shared" si="4"/>
        <v>0</v>
      </c>
      <c r="AD54" s="33">
        <f t="shared" si="5"/>
        <v>0</v>
      </c>
    </row>
    <row r="55" spans="1:30" ht="23.25" thickBot="1" x14ac:dyDescent="0.3">
      <c r="A55" s="2" t="s">
        <v>61</v>
      </c>
      <c r="B55" s="42">
        <f t="shared" si="3"/>
        <v>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P55" s="23">
        <v>0</v>
      </c>
      <c r="Q55" s="11"/>
      <c r="AC55" s="33">
        <f t="shared" si="4"/>
        <v>0</v>
      </c>
      <c r="AD55" s="33">
        <f t="shared" si="5"/>
        <v>0</v>
      </c>
    </row>
    <row r="56" spans="1:30" ht="15.75" thickBot="1" x14ac:dyDescent="0.3">
      <c r="A56" s="2" t="s">
        <v>62</v>
      </c>
      <c r="B56" s="6">
        <f t="shared" si="3"/>
        <v>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P56" s="23">
        <v>0</v>
      </c>
      <c r="Q56" s="11"/>
      <c r="AC56" s="33">
        <f t="shared" si="4"/>
        <v>0</v>
      </c>
      <c r="AD56" s="33">
        <f t="shared" si="5"/>
        <v>0</v>
      </c>
    </row>
    <row r="57" spans="1:30" ht="15.75" thickBot="1" x14ac:dyDescent="0.3">
      <c r="A57" s="2" t="s">
        <v>63</v>
      </c>
      <c r="B57" s="6">
        <f t="shared" si="3"/>
        <v>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P57" s="23">
        <v>0</v>
      </c>
      <c r="Q57" s="11"/>
      <c r="AC57" s="33">
        <f t="shared" si="4"/>
        <v>0</v>
      </c>
      <c r="AD57" s="33">
        <f t="shared" si="5"/>
        <v>0</v>
      </c>
    </row>
    <row r="58" spans="1:30" s="31" customFormat="1" hidden="1" x14ac:dyDescent="0.25">
      <c r="A58" s="26"/>
      <c r="B58" s="27">
        <f>175674967.49-B3</f>
        <v>-5126346.9399999976</v>
      </c>
      <c r="C58" s="40">
        <v>23397531.48</v>
      </c>
      <c r="D58" s="40">
        <v>18034100.120000001</v>
      </c>
      <c r="E58" s="40">
        <v>12960250.210000001</v>
      </c>
      <c r="F58" s="40">
        <v>18905037.57</v>
      </c>
      <c r="G58" s="40">
        <v>10329431.439999999</v>
      </c>
      <c r="H58" s="40">
        <v>11093317.92</v>
      </c>
      <c r="I58" s="27"/>
      <c r="J58" s="27"/>
      <c r="K58" s="27"/>
      <c r="L58" s="27"/>
      <c r="M58" s="27"/>
      <c r="N58" s="27"/>
      <c r="O58" s="28">
        <f>SUM(O3:O57)</f>
        <v>166677596.91999999</v>
      </c>
      <c r="P58" s="28">
        <v>10532357.190000009</v>
      </c>
      <c r="Q58" s="29"/>
      <c r="R58" s="30"/>
      <c r="AA58" s="21">
        <f>SUM(AA2:AA57)</f>
        <v>181500397.67000002</v>
      </c>
      <c r="AB58" s="29"/>
    </row>
    <row r="59" spans="1:30" s="31" customFormat="1" hidden="1" x14ac:dyDescent="0.25">
      <c r="A59" s="26"/>
      <c r="B59" s="27">
        <f>+B3-'[5]DICIEMBRE 18 FF'!$G$432</f>
        <v>-19942115.859999985</v>
      </c>
      <c r="C59" s="40">
        <f>+C3-C58</f>
        <v>0</v>
      </c>
      <c r="D59" s="40">
        <f t="shared" ref="D59:G59" si="13">+D3-D58</f>
        <v>0</v>
      </c>
      <c r="E59" s="40">
        <f t="shared" si="13"/>
        <v>0</v>
      </c>
      <c r="F59" s="40">
        <f t="shared" si="13"/>
        <v>0</v>
      </c>
      <c r="G59" s="40">
        <f t="shared" si="13"/>
        <v>0</v>
      </c>
      <c r="H59" s="40">
        <f>+H3-H58</f>
        <v>0</v>
      </c>
      <c r="I59" s="27">
        <v>11641115.359999999</v>
      </c>
      <c r="J59" s="27"/>
      <c r="K59" s="27">
        <v>16073402.119999999</v>
      </c>
      <c r="L59" s="27"/>
      <c r="M59" s="27"/>
      <c r="N59" s="27"/>
      <c r="O59" s="32"/>
      <c r="P59" s="32"/>
      <c r="AA59" s="21">
        <v>181500397.66999999</v>
      </c>
      <c r="AB59" s="29"/>
    </row>
    <row r="60" spans="1:30" s="31" customFormat="1" hidden="1" x14ac:dyDescent="0.25">
      <c r="A60" s="26"/>
      <c r="B60" s="27"/>
      <c r="C60" s="27"/>
      <c r="D60" s="27">
        <f>+D3-D59</f>
        <v>18034100.120000001</v>
      </c>
      <c r="E60" s="27"/>
      <c r="F60" s="27"/>
      <c r="G60" s="27"/>
      <c r="H60" s="27">
        <f>+H59-H3</f>
        <v>-11093317.92</v>
      </c>
      <c r="I60" s="27">
        <f>+I59-I3</f>
        <v>-1188256.4700000025</v>
      </c>
      <c r="J60" s="27"/>
      <c r="K60" s="27">
        <f>+K59-K3</f>
        <v>4330335.2200000007</v>
      </c>
      <c r="L60" s="27"/>
      <c r="M60" s="27"/>
      <c r="N60" s="27"/>
      <c r="O60" s="28"/>
      <c r="P60" s="28"/>
      <c r="AA60" s="21">
        <f>+AA59-AA58</f>
        <v>0</v>
      </c>
      <c r="AB60" s="29"/>
    </row>
    <row r="61" spans="1:30" s="31" customFormat="1" hidden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9"/>
      <c r="AA61" s="21"/>
      <c r="AB61" s="29"/>
    </row>
    <row r="62" spans="1:30" s="31" customFormat="1" hidden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9"/>
      <c r="AA62" s="21"/>
      <c r="AB62" s="29"/>
    </row>
    <row r="63" spans="1:30" s="31" customFormat="1" hidden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9"/>
      <c r="AA63" s="21"/>
      <c r="AB63" s="29"/>
    </row>
    <row r="64" spans="1:30" s="31" customFormat="1" hidden="1" x14ac:dyDescent="0.25">
      <c r="A64" s="26"/>
      <c r="B64" s="59">
        <f>+[6]Page1!$P$406</f>
        <v>180801314.43000001</v>
      </c>
      <c r="C64" s="40">
        <v>23397531.48</v>
      </c>
      <c r="D64" s="40">
        <v>18034100.120000001</v>
      </c>
      <c r="E64" s="40">
        <v>12960250.210000001</v>
      </c>
      <c r="F64" s="40">
        <v>18905037.57</v>
      </c>
      <c r="G64" s="40">
        <v>10329431.439999999</v>
      </c>
      <c r="H64" s="40">
        <v>11093317.92</v>
      </c>
      <c r="I64" s="40">
        <v>12829371.83</v>
      </c>
      <c r="J64" s="40">
        <v>18339972.170000002</v>
      </c>
      <c r="K64" s="40">
        <v>11743066.9</v>
      </c>
      <c r="L64" s="40">
        <v>10527488.960000001</v>
      </c>
      <c r="M64" s="40">
        <v>11301789.67</v>
      </c>
      <c r="N64" s="40">
        <v>21339956.16</v>
      </c>
      <c r="O64" s="29"/>
      <c r="AA64" s="29"/>
      <c r="AB64" s="29"/>
    </row>
    <row r="65" spans="1:28" s="31" customFormat="1" hidden="1" x14ac:dyDescent="0.25">
      <c r="A65" s="26"/>
      <c r="B65" s="40">
        <f>+B3-B64</f>
        <v>0</v>
      </c>
      <c r="C65" s="40">
        <f>+C3-C64</f>
        <v>0</v>
      </c>
      <c r="D65" s="40">
        <f t="shared" ref="D65:N65" si="14">+D3-D64</f>
        <v>0</v>
      </c>
      <c r="E65" s="40">
        <f t="shared" si="14"/>
        <v>0</v>
      </c>
      <c r="F65" s="40">
        <f t="shared" si="14"/>
        <v>0</v>
      </c>
      <c r="G65" s="40">
        <f t="shared" si="14"/>
        <v>0</v>
      </c>
      <c r="H65" s="40">
        <f t="shared" si="14"/>
        <v>0</v>
      </c>
      <c r="I65" s="40">
        <f t="shared" si="14"/>
        <v>0</v>
      </c>
      <c r="J65" s="40">
        <f t="shared" si="14"/>
        <v>0</v>
      </c>
      <c r="K65" s="40">
        <f t="shared" si="14"/>
        <v>0</v>
      </c>
      <c r="L65" s="40">
        <f t="shared" si="14"/>
        <v>0</v>
      </c>
      <c r="M65" s="40">
        <f t="shared" si="14"/>
        <v>0</v>
      </c>
      <c r="N65" s="40">
        <f t="shared" si="14"/>
        <v>0</v>
      </c>
      <c r="O65" s="29"/>
      <c r="AA65" s="29"/>
      <c r="AB65" s="29"/>
    </row>
    <row r="66" spans="1:28" s="31" customFormat="1" hidden="1" x14ac:dyDescent="0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9"/>
      <c r="AA66" s="29"/>
      <c r="AB66" s="29"/>
    </row>
    <row r="67" spans="1:28" s="31" customFormat="1" hidden="1" x14ac:dyDescent="0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9"/>
      <c r="AA67" s="29"/>
      <c r="AB67" s="29"/>
    </row>
    <row r="68" spans="1:28" s="31" customFormat="1" hidden="1" x14ac:dyDescent="0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9"/>
      <c r="AA68" s="29"/>
      <c r="AB68" s="29"/>
    </row>
  </sheetData>
  <mergeCells count="1">
    <mergeCell ref="A1:N1"/>
  </mergeCells>
  <pageMargins left="0.19685039370078741" right="0.19685039370078741" top="0.35433070866141736" bottom="0" header="0.31496062992125984" footer="0.31496062992125984"/>
  <pageSetup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1er. trimestre</vt:lpstr>
      <vt:lpstr>3er. trimestre</vt:lpstr>
      <vt:lpstr>4to. trimestre.</vt:lpstr>
      <vt:lpstr>'1er. trimestre'!Títulos_a_imprimir</vt:lpstr>
      <vt:lpstr>'3er. trimestre'!Títulos_a_imprimir</vt:lpstr>
      <vt:lpstr>'4to. trimestre.'!Títulos_a_imprimir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2020-07-17T17:50:34Z</cp:lastPrinted>
  <dcterms:created xsi:type="dcterms:W3CDTF">2018-05-16T17:20:17Z</dcterms:created>
  <dcterms:modified xsi:type="dcterms:W3CDTF">2021-01-25T19:37:50Z</dcterms:modified>
</cp:coreProperties>
</file>