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esktop\PASAR\"/>
    </mc:Choice>
  </mc:AlternateContent>
  <xr:revisionPtr revIDLastSave="0" documentId="13_ncr:1_{3ABA8D94-1F4F-475D-A6B4-FE54BD54CE8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6d" sheetId="7" r:id="rId1"/>
    <sheet name="6d-global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1" l="1"/>
  <c r="E26" i="11"/>
  <c r="E25" i="11"/>
  <c r="E10" i="11"/>
  <c r="E100" i="7"/>
  <c r="E107" i="7"/>
  <c r="E10" i="7"/>
  <c r="E90" i="7"/>
  <c r="E60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65" i="7"/>
  <c r="E86" i="7"/>
  <c r="E84" i="7"/>
  <c r="C120" i="7"/>
  <c r="D120" i="7"/>
  <c r="G120" i="7"/>
  <c r="F112" i="7"/>
  <c r="F113" i="7"/>
  <c r="F114" i="7"/>
  <c r="F115" i="7"/>
  <c r="F103" i="7"/>
  <c r="F104" i="7"/>
  <c r="F105" i="7"/>
  <c r="F106" i="7"/>
  <c r="F89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12" i="7"/>
  <c r="F111" i="7"/>
  <c r="F102" i="7"/>
  <c r="F107" i="7" l="1"/>
  <c r="F100" i="7" s="1"/>
  <c r="F31" i="11" l="1"/>
  <c r="E15" i="11"/>
  <c r="B15" i="11"/>
  <c r="B110" i="7" l="1"/>
  <c r="F32" i="11" l="1"/>
  <c r="F27" i="11"/>
  <c r="B102" i="7"/>
  <c r="B107" i="7" s="1"/>
  <c r="F15" i="11"/>
  <c r="F12" i="11"/>
  <c r="F13" i="11"/>
  <c r="F14" i="11"/>
  <c r="F11" i="11"/>
  <c r="B48" i="7"/>
  <c r="B57" i="7"/>
  <c r="B67" i="7"/>
  <c r="B81" i="7"/>
  <c r="B80" i="7"/>
  <c r="B75" i="7"/>
  <c r="B72" i="7"/>
  <c r="B71" i="7"/>
  <c r="B68" i="7"/>
  <c r="B66" i="7"/>
  <c r="B56" i="7"/>
  <c r="B52" i="7"/>
  <c r="B49" i="7"/>
  <c r="B45" i="7"/>
  <c r="B44" i="7"/>
  <c r="B42" i="7"/>
  <c r="F25" i="11" l="1"/>
  <c r="F26" i="11"/>
  <c r="B100" i="7"/>
  <c r="F41" i="7"/>
  <c r="F88" i="7"/>
  <c r="B33" i="7" l="1"/>
  <c r="B27" i="11"/>
  <c r="F10" i="11"/>
  <c r="F90" i="7"/>
  <c r="F10" i="7" s="1"/>
  <c r="F120" i="7" s="1"/>
  <c r="C10" i="7"/>
  <c r="E120" i="7"/>
  <c r="B14" i="7"/>
  <c r="B15" i="7"/>
  <c r="B16" i="7"/>
  <c r="B31" i="7"/>
  <c r="B10" i="11"/>
  <c r="B32" i="11"/>
  <c r="G10" i="11"/>
  <c r="G25" i="11"/>
  <c r="H20" i="11"/>
  <c r="H19" i="11"/>
  <c r="H14" i="11"/>
  <c r="H13" i="11"/>
  <c r="H12" i="11"/>
  <c r="H11" i="11"/>
  <c r="G100" i="7"/>
  <c r="B25" i="11" l="1"/>
  <c r="B26" i="11"/>
  <c r="G37" i="11"/>
  <c r="B37" i="11"/>
  <c r="F37" i="11"/>
  <c r="B90" i="7"/>
  <c r="B10" i="7" s="1"/>
  <c r="B120" i="7" s="1"/>
</calcChain>
</file>

<file path=xl/sharedStrings.xml><?xml version="1.0" encoding="utf-8"?>
<sst xmlns="http://schemas.openxmlformats.org/spreadsheetml/2006/main" count="165" uniqueCount="77">
  <si>
    <t>Estado Analítico del Ejercicio del Presupuesto de Egresos Detallado - LDF</t>
  </si>
  <si>
    <t>Egresos</t>
  </si>
  <si>
    <t>Subejercicio (e)</t>
  </si>
  <si>
    <t>Aprobado (d)</t>
  </si>
  <si>
    <t>Ampliaciones/</t>
  </si>
  <si>
    <t>Modificado</t>
  </si>
  <si>
    <t>Devengado</t>
  </si>
  <si>
    <t>Pagado</t>
  </si>
  <si>
    <t>(Reducciones)</t>
  </si>
  <si>
    <t>I. Gasto No Etiquetado (I=A+B+C+D)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</si>
  <si>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</si>
  <si>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</si>
  <si>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</si>
  <si>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</si>
  <si>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</si>
  <si>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</si>
  <si>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</si>
  <si>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</si>
  <si>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</si>
  <si>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</si>
  <si>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</si>
  <si>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</si>
  <si>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CONTRALORIA</t>
  </si>
  <si>
    <t>INSTANCIA DE LA MUJER</t>
  </si>
  <si>
    <t>DESARROLLO ECONOMICO</t>
  </si>
  <si>
    <t>DIETAS</t>
  </si>
  <si>
    <t>REGISTRO DEL ESTADO FAMILIAR</t>
  </si>
  <si>
    <t>ECOLOGIA</t>
  </si>
  <si>
    <t>PRESIDENCIA MPAL.</t>
  </si>
  <si>
    <t>DESARROLLO  SOCIAL</t>
  </si>
  <si>
    <t>CATASTRO Y PREDIAL</t>
  </si>
  <si>
    <t>REPO</t>
  </si>
  <si>
    <t xml:space="preserve">TESORERÍA </t>
  </si>
  <si>
    <t xml:space="preserve">PRESIDENCIA MUNICIPAL </t>
  </si>
  <si>
    <t xml:space="preserve">OBRAS PÚBLICAS </t>
  </si>
  <si>
    <t xml:space="preserve">REGLAMENTOS </t>
  </si>
  <si>
    <t xml:space="preserve">REGISTRO ESTADO FAMILIAR </t>
  </si>
  <si>
    <t xml:space="preserve">COMUNICACIÓN SOCIAL </t>
  </si>
  <si>
    <t xml:space="preserve">DIRECCION JURÍDICA </t>
  </si>
  <si>
    <t>SERIVICIO DE LIMPIAS</t>
  </si>
  <si>
    <t>FISCALIZACION Y RECAUDACION</t>
  </si>
  <si>
    <t>FORTAMUN</t>
  </si>
  <si>
    <t>Municipio de Actopan, Hidalgo</t>
  </si>
  <si>
    <t>Clasificación de Servicios Personales por  Categoría)</t>
  </si>
  <si>
    <t>Concepto (d)</t>
  </si>
  <si>
    <t>FONDO GENERAL DE PARTICIPACIONES</t>
  </si>
  <si>
    <t>FONDO FOMENTO MUNICIPAL</t>
  </si>
  <si>
    <t>DIF</t>
  </si>
  <si>
    <t>TURISMO</t>
  </si>
  <si>
    <t>PLANEACION Y DESARR. MPAL</t>
  </si>
  <si>
    <t>AGRICULTURA</t>
  </si>
  <si>
    <t>CONTRALORÍA MUNICIPAL</t>
  </si>
  <si>
    <t>TESORERIA MUNICIPAL</t>
  </si>
  <si>
    <t>OBRAS PUBLICAS</t>
  </si>
  <si>
    <t>SERVICIOS MPAL Y LIMPIAS</t>
  </si>
  <si>
    <t xml:space="preserve">REGLAMENTOS, </t>
  </si>
  <si>
    <t>SECRETARIA MUNICIPAL</t>
  </si>
  <si>
    <t>REMUNER. ADICIONALES ESPECIAL</t>
  </si>
  <si>
    <t>OTRAS PREST. SOCIALES Y ECONOM</t>
  </si>
  <si>
    <t>REMUN. ADICION.PRIM. VAC. DOMIN. GRATIFICACION</t>
  </si>
  <si>
    <t>REMUN. ADICION. ESPEC. PRIMAS POR AÑOS DE SERVICIO</t>
  </si>
  <si>
    <t>REMUN. ADICCION. SEGURIDAD SOCIAL</t>
  </si>
  <si>
    <t>REMUN. ESPEC. INDEMNIZACIONES</t>
  </si>
  <si>
    <t>REMUN. ADICION. COMPENSACIONES</t>
  </si>
  <si>
    <t>REMUN. ADICCION. APORTACION DE SEGURIDAD</t>
  </si>
  <si>
    <t>ADMINISTRACION</t>
  </si>
  <si>
    <t>DESARROLLO MUNICIPAL</t>
  </si>
  <si>
    <t>MOVILIDAD PUBLICA</t>
  </si>
  <si>
    <t>BIENESTAR Y DIF</t>
  </si>
  <si>
    <t>SEGURIDAD</t>
  </si>
  <si>
    <t>BOMBEROS</t>
  </si>
  <si>
    <t>DESARROLLO SOCIAL</t>
  </si>
  <si>
    <t>SEDATU/SAGARPA</t>
  </si>
  <si>
    <t>SERVICIOS MUNICIPALES</t>
  </si>
  <si>
    <t>Del 01 de abril al 30 de junio de 2019 (d)  (PESOS)</t>
  </si>
  <si>
    <t>JURIDICO</t>
  </si>
  <si>
    <t>Del 01 de Octubre al 31 de Diciembre de 2019 (d) 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</si>
</sst>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6.5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.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.5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6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sz val="6.5"/>
      <color rgb="FF000000"/>
      <name val="Calibri"/>
      <family val="2"/>
    </font>
    <font>
      <sz val="6.5"/>
      <name val="Calibri"/>
      <family val="2"/>
    </font>
    <font>
      <sz val="6.5"/>
      <color theme="1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8"/>
      <color rgb="FF000000"/>
      <name val="Calibri"/>
      <family val="2"/>
    </font>
    <font>
      <sz val="7.5"/>
      <color rgb="FF000000"/>
      <name val="Calibri"/>
      <family val="2"/>
    </font>
    <font>
      <sz val="8"/>
      <color theme="1"/>
      <name val="Calibri"/>
      <family val="2"/>
    </font>
    <font>
      <b/>
      <sz val="6.5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169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3" fillId="3" borderId="11" xfId="1" applyFont="1" applyFill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0" fontId="6" fillId="0" borderId="0" xfId="0" applyFont="1"/>
    <xf numFmtId="43" fontId="6" fillId="0" borderId="0" xfId="2" applyFont="1"/>
    <xf numFmtId="164" fontId="7" fillId="0" borderId="11" xfId="1" applyNumberFormat="1" applyFont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44" fontId="8" fillId="0" borderId="0" xfId="1" applyFont="1" applyBorder="1" applyAlignment="1">
      <alignment vertical="center"/>
    </xf>
    <xf numFmtId="44" fontId="8" fillId="0" borderId="14" xfId="1" applyFont="1" applyBorder="1" applyAlignment="1">
      <alignment vertical="center"/>
    </xf>
    <xf numFmtId="44" fontId="8" fillId="0" borderId="0" xfId="1" applyFont="1" applyBorder="1" applyAlignment="1">
      <alignment horizontal="left" vertical="center" wrapText="1"/>
    </xf>
    <xf numFmtId="44" fontId="8" fillId="0" borderId="14" xfId="1" applyFont="1" applyBorder="1" applyAlignment="1">
      <alignment horizontal="left" vertical="center" wrapText="1"/>
    </xf>
    <xf numFmtId="44" fontId="9" fillId="0" borderId="14" xfId="1" applyFont="1" applyBorder="1" applyAlignment="1">
      <alignment vertical="center"/>
    </xf>
    <xf numFmtId="44" fontId="8" fillId="0" borderId="14" xfId="1" applyFont="1" applyFill="1" applyBorder="1" applyAlignment="1">
      <alignment vertical="center"/>
    </xf>
    <xf numFmtId="43" fontId="12" fillId="0" borderId="0" xfId="2" applyFont="1"/>
    <xf numFmtId="44" fontId="11" fillId="0" borderId="11" xfId="1" applyFont="1" applyBorder="1" applyAlignment="1">
      <alignment horizontal="center" vertical="center"/>
    </xf>
    <xf numFmtId="164" fontId="11" fillId="0" borderId="11" xfId="1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44" fontId="14" fillId="0" borderId="0" xfId="1" applyFont="1" applyBorder="1" applyAlignment="1">
      <alignment vertical="center"/>
    </xf>
    <xf numFmtId="44" fontId="14" fillId="0" borderId="0" xfId="1" applyFont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44" fontId="17" fillId="0" borderId="0" xfId="0" applyNumberFormat="1" applyFont="1"/>
    <xf numFmtId="44" fontId="18" fillId="0" borderId="0" xfId="1" applyFont="1" applyBorder="1" applyAlignment="1">
      <alignment vertical="center"/>
    </xf>
    <xf numFmtId="44" fontId="18" fillId="0" borderId="0" xfId="1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44" fontId="15" fillId="0" borderId="0" xfId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4" fontId="27" fillId="3" borderId="14" xfId="0" applyNumberFormat="1" applyFont="1" applyFill="1" applyBorder="1" applyAlignment="1">
      <alignment horizontal="left" vertical="center" wrapText="1"/>
    </xf>
    <xf numFmtId="44" fontId="27" fillId="3" borderId="15" xfId="0" applyNumberFormat="1" applyFont="1" applyFill="1" applyBorder="1" applyAlignment="1">
      <alignment horizontal="left" vertical="center" wrapText="1"/>
    </xf>
    <xf numFmtId="44" fontId="23" fillId="3" borderId="14" xfId="1" applyFont="1" applyFill="1" applyBorder="1" applyAlignment="1">
      <alignment horizontal="center" vertical="center"/>
    </xf>
    <xf numFmtId="44" fontId="29" fillId="0" borderId="14" xfId="1" applyFont="1" applyFill="1" applyBorder="1" applyAlignment="1">
      <alignment horizontal="left" vertical="center"/>
    </xf>
    <xf numFmtId="44" fontId="29" fillId="0" borderId="14" xfId="1" applyFont="1" applyBorder="1" applyAlignment="1">
      <alignment horizontal="center" vertical="center"/>
    </xf>
    <xf numFmtId="44" fontId="29" fillId="0" borderId="15" xfId="1" applyFont="1" applyFill="1" applyBorder="1" applyAlignment="1">
      <alignment horizontal="center" vertical="center"/>
    </xf>
    <xf numFmtId="164" fontId="30" fillId="0" borderId="14" xfId="1" applyNumberFormat="1" applyFont="1" applyFill="1" applyBorder="1" applyAlignment="1">
      <alignment horizontal="center" vertical="center"/>
    </xf>
    <xf numFmtId="164" fontId="29" fillId="0" borderId="15" xfId="1" applyNumberFormat="1" applyFont="1" applyFill="1" applyBorder="1" applyAlignment="1">
      <alignment horizontal="center" vertical="center"/>
    </xf>
    <xf numFmtId="164" fontId="29" fillId="0" borderId="14" xfId="1" applyNumberFormat="1" applyFont="1" applyFill="1" applyBorder="1" applyAlignment="1">
      <alignment horizontal="center" vertical="center"/>
    </xf>
    <xf numFmtId="0" fontId="31" fillId="0" borderId="0" xfId="0" applyFont="1"/>
    <xf numFmtId="4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64" fontId="29" fillId="0" borderId="14" xfId="1" applyNumberFormat="1" applyFont="1" applyBorder="1" applyAlignment="1">
      <alignment horizontal="center" vertical="center"/>
    </xf>
    <xf numFmtId="44" fontId="29" fillId="0" borderId="15" xfId="1" applyFont="1" applyBorder="1" applyAlignment="1">
      <alignment horizontal="center" vertical="center"/>
    </xf>
    <xf numFmtId="44" fontId="27" fillId="0" borderId="0" xfId="1" applyFont="1" applyFill="1" applyBorder="1" applyAlignment="1">
      <alignment vertical="center"/>
    </xf>
    <xf numFmtId="4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4" fontId="32" fillId="0" borderId="14" xfId="1" applyFont="1" applyFill="1" applyBorder="1" applyAlignment="1">
      <alignment horizontal="left" vertical="center"/>
    </xf>
    <xf numFmtId="44" fontId="32" fillId="0" borderId="14" xfId="1" applyFont="1" applyFill="1" applyBorder="1" applyAlignment="1">
      <alignment horizontal="center" vertical="center"/>
    </xf>
    <xf numFmtId="44" fontId="32" fillId="0" borderId="15" xfId="1" applyFont="1" applyFill="1" applyBorder="1" applyAlignment="1">
      <alignment horizontal="center" vertical="center"/>
    </xf>
    <xf numFmtId="164" fontId="32" fillId="0" borderId="14" xfId="1" applyNumberFormat="1" applyFont="1" applyFill="1" applyBorder="1" applyAlignment="1">
      <alignment horizontal="center" vertical="center"/>
    </xf>
    <xf numFmtId="0" fontId="33" fillId="0" borderId="0" xfId="0" applyFont="1" applyFill="1"/>
    <xf numFmtId="43" fontId="33" fillId="0" borderId="0" xfId="2" applyFont="1" applyFill="1"/>
    <xf numFmtId="44" fontId="27" fillId="0" borderId="0" xfId="1" applyFont="1" applyBorder="1" applyAlignment="1">
      <alignment vertical="center"/>
    </xf>
    <xf numFmtId="44" fontId="33" fillId="0" borderId="0" xfId="0" applyNumberFormat="1" applyFont="1" applyFill="1"/>
    <xf numFmtId="44" fontId="34" fillId="0" borderId="14" xfId="1" applyFont="1" applyFill="1" applyBorder="1" applyAlignment="1">
      <alignment horizontal="left" vertical="center"/>
    </xf>
    <xf numFmtId="44" fontId="35" fillId="0" borderId="14" xfId="1" applyFont="1" applyFill="1" applyBorder="1" applyAlignment="1">
      <alignment horizontal="center" vertical="center"/>
    </xf>
    <xf numFmtId="44" fontId="35" fillId="0" borderId="15" xfId="1" applyFont="1" applyFill="1" applyBorder="1" applyAlignment="1">
      <alignment horizontal="center" vertical="center"/>
    </xf>
    <xf numFmtId="164" fontId="35" fillId="0" borderId="14" xfId="1" applyNumberFormat="1" applyFont="1" applyFill="1" applyBorder="1" applyAlignment="1">
      <alignment horizontal="center" vertical="center"/>
    </xf>
    <xf numFmtId="164" fontId="35" fillId="0" borderId="15" xfId="1" applyNumberFormat="1" applyFont="1" applyFill="1" applyBorder="1" applyAlignment="1">
      <alignment horizontal="center" vertical="center"/>
    </xf>
    <xf numFmtId="164" fontId="34" fillId="0" borderId="14" xfId="1" applyNumberFormat="1" applyFont="1" applyFill="1" applyBorder="1" applyAlignment="1">
      <alignment horizontal="center" vertical="center"/>
    </xf>
    <xf numFmtId="0" fontId="36" fillId="0" borderId="0" xfId="0" applyFont="1" applyFill="1"/>
    <xf numFmtId="44" fontId="27" fillId="0" borderId="14" xfId="1" applyFont="1" applyFill="1" applyBorder="1" applyAlignment="1">
      <alignment horizontal="left" vertical="center" wrapText="1"/>
    </xf>
    <xf numFmtId="44" fontId="24" fillId="0" borderId="14" xfId="1" applyFont="1" applyFill="1" applyBorder="1" applyAlignment="1">
      <alignment horizontal="left" vertical="center" wrapText="1"/>
    </xf>
    <xf numFmtId="44" fontId="24" fillId="0" borderId="15" xfId="1" applyFont="1" applyFill="1" applyBorder="1" applyAlignment="1">
      <alignment horizontal="left" vertical="center" wrapText="1"/>
    </xf>
    <xf numFmtId="44" fontId="27" fillId="0" borderId="0" xfId="1" applyFont="1" applyFill="1" applyBorder="1" applyAlignment="1">
      <alignment horizontal="left" vertical="center" wrapText="1"/>
    </xf>
    <xf numFmtId="44" fontId="34" fillId="0" borderId="14" xfId="1" applyFont="1" applyFill="1" applyBorder="1" applyAlignment="1">
      <alignment horizontal="center" vertical="center"/>
    </xf>
    <xf numFmtId="44" fontId="34" fillId="0" borderId="15" xfId="1" applyFont="1" applyFill="1" applyBorder="1" applyAlignment="1">
      <alignment horizontal="center" vertical="center"/>
    </xf>
    <xf numFmtId="164" fontId="32" fillId="0" borderId="15" xfId="1" applyNumberFormat="1" applyFont="1" applyFill="1" applyBorder="1" applyAlignment="1">
      <alignment horizontal="center" vertical="center"/>
    </xf>
    <xf numFmtId="44" fontId="27" fillId="0" borderId="14" xfId="1" applyFont="1" applyFill="1" applyBorder="1" applyAlignment="1">
      <alignment horizontal="left" vertical="center"/>
    </xf>
    <xf numFmtId="164" fontId="36" fillId="0" borderId="0" xfId="0" applyNumberFormat="1" applyFont="1" applyFill="1"/>
    <xf numFmtId="44" fontId="32" fillId="0" borderId="14" xfId="1" applyFont="1" applyFill="1" applyBorder="1" applyAlignment="1">
      <alignment horizontal="left" vertical="center" wrapText="1"/>
    </xf>
    <xf numFmtId="44" fontId="35" fillId="0" borderId="14" xfId="1" applyFont="1" applyBorder="1" applyAlignment="1">
      <alignment horizontal="left" vertical="center"/>
    </xf>
    <xf numFmtId="44" fontId="34" fillId="0" borderId="14" xfId="1" applyFont="1" applyBorder="1" applyAlignment="1">
      <alignment horizontal="center" vertical="center"/>
    </xf>
    <xf numFmtId="44" fontId="34" fillId="0" borderId="15" xfId="1" applyFont="1" applyBorder="1" applyAlignment="1">
      <alignment horizontal="center" vertical="center"/>
    </xf>
    <xf numFmtId="164" fontId="32" fillId="0" borderId="14" xfId="1" applyNumberFormat="1" applyFont="1" applyBorder="1" applyAlignment="1">
      <alignment horizontal="center" vertical="center"/>
    </xf>
    <xf numFmtId="164" fontId="32" fillId="0" borderId="15" xfId="1" applyNumberFormat="1" applyFont="1" applyBorder="1" applyAlignment="1">
      <alignment horizontal="center" vertical="center"/>
    </xf>
    <xf numFmtId="0" fontId="36" fillId="0" borderId="0" xfId="0" applyFont="1"/>
    <xf numFmtId="44" fontId="27" fillId="3" borderId="14" xfId="0" applyNumberFormat="1" applyFont="1" applyFill="1" applyBorder="1" applyAlignment="1">
      <alignment horizontal="left" vertical="center"/>
    </xf>
    <xf numFmtId="44" fontId="23" fillId="3" borderId="15" xfId="1" applyFont="1" applyFill="1" applyBorder="1" applyAlignment="1">
      <alignment horizontal="center" vertical="center"/>
    </xf>
    <xf numFmtId="44" fontId="27" fillId="0" borderId="14" xfId="1" applyFont="1" applyFill="1" applyBorder="1" applyAlignment="1">
      <alignment vertical="center"/>
    </xf>
    <xf numFmtId="44" fontId="27" fillId="0" borderId="14" xfId="1" applyFont="1" applyBorder="1" applyAlignment="1">
      <alignment vertical="center"/>
    </xf>
    <xf numFmtId="44" fontId="27" fillId="0" borderId="15" xfId="1" applyFont="1" applyBorder="1" applyAlignment="1">
      <alignment vertical="center"/>
    </xf>
    <xf numFmtId="164" fontId="37" fillId="0" borderId="15" xfId="1" applyNumberFormat="1" applyFont="1" applyFill="1" applyBorder="1" applyAlignment="1">
      <alignment horizontal="center" vertical="center"/>
    </xf>
    <xf numFmtId="44" fontId="32" fillId="0" borderId="14" xfId="1" applyFont="1" applyBorder="1" applyAlignment="1">
      <alignment horizontal="center" vertical="center"/>
    </xf>
    <xf numFmtId="44" fontId="32" fillId="0" borderId="15" xfId="1" applyFont="1" applyBorder="1" applyAlignment="1">
      <alignment horizontal="center" vertical="center"/>
    </xf>
    <xf numFmtId="0" fontId="33" fillId="0" borderId="0" xfId="0" applyFont="1"/>
    <xf numFmtId="43" fontId="33" fillId="0" borderId="0" xfId="2" applyFont="1"/>
    <xf numFmtId="44" fontId="32" fillId="0" borderId="14" xfId="1" applyFont="1" applyBorder="1" applyAlignment="1">
      <alignment horizontal="left" vertical="center" wrapText="1"/>
    </xf>
    <xf numFmtId="44" fontId="28" fillId="3" borderId="17" xfId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44" fontId="22" fillId="0" borderId="0" xfId="0" applyNumberFormat="1" applyFont="1"/>
    <xf numFmtId="44" fontId="28" fillId="0" borderId="14" xfId="1" applyFont="1" applyFill="1" applyBorder="1" applyAlignment="1">
      <alignment vertical="center"/>
    </xf>
    <xf numFmtId="44" fontId="28" fillId="0" borderId="14" xfId="1" applyFont="1" applyFill="1" applyBorder="1" applyAlignment="1">
      <alignment horizontal="center" vertical="center"/>
    </xf>
    <xf numFmtId="44" fontId="28" fillId="0" borderId="15" xfId="1" applyFont="1" applyFill="1" applyBorder="1" applyAlignment="1">
      <alignment horizontal="center" vertical="center"/>
    </xf>
    <xf numFmtId="43" fontId="22" fillId="0" borderId="0" xfId="2" applyFont="1" applyFill="1" applyAlignment="1">
      <alignment vertical="center"/>
    </xf>
    <xf numFmtId="164" fontId="28" fillId="0" borderId="14" xfId="1" applyNumberFormat="1" applyFont="1" applyFill="1" applyBorder="1" applyAlignment="1">
      <alignment horizontal="center" vertical="center"/>
    </xf>
    <xf numFmtId="164" fontId="28" fillId="0" borderId="15" xfId="1" applyNumberFormat="1" applyFont="1" applyFill="1" applyBorder="1" applyAlignment="1">
      <alignment horizontal="center" vertical="center"/>
    </xf>
    <xf numFmtId="44" fontId="28" fillId="0" borderId="15" xfId="1" applyFont="1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39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39" fillId="2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44" fontId="0" fillId="0" borderId="0" xfId="0" applyNumberFormat="1" applyFont="1"/>
    <xf numFmtId="44" fontId="5" fillId="0" borderId="21" xfId="1" applyFont="1" applyBorder="1" applyAlignment="1">
      <alignment horizontal="left" vertical="center"/>
    </xf>
    <xf numFmtId="44" fontId="8" fillId="0" borderId="21" xfId="1" applyFont="1" applyBorder="1" applyAlignment="1">
      <alignment horizontal="left" vertical="center"/>
    </xf>
    <xf numFmtId="44" fontId="10" fillId="0" borderId="21" xfId="1" applyFont="1" applyBorder="1" applyAlignment="1">
      <alignment horizontal="left" vertical="center" wrapText="1"/>
    </xf>
    <xf numFmtId="44" fontId="11" fillId="0" borderId="21" xfId="1" applyFont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44" fontId="8" fillId="0" borderId="21" xfId="1" applyFont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44" fontId="3" fillId="3" borderId="22" xfId="1" applyFont="1" applyFill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 wrapText="1"/>
    </xf>
    <xf numFmtId="44" fontId="28" fillId="0" borderId="14" xfId="1" applyFont="1" applyFill="1" applyBorder="1" applyAlignment="1">
      <alignment horizontal="left" vertical="center"/>
    </xf>
    <xf numFmtId="44" fontId="29" fillId="0" borderId="14" xfId="1" applyFont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44" fontId="34" fillId="0" borderId="14" xfId="1" applyFont="1" applyBorder="1" applyAlignment="1">
      <alignment horizontal="left" vertical="center"/>
    </xf>
    <xf numFmtId="44" fontId="32" fillId="0" borderId="14" xfId="1" applyFont="1" applyBorder="1" applyAlignment="1">
      <alignment horizontal="left" vertical="center"/>
    </xf>
    <xf numFmtId="44" fontId="27" fillId="0" borderId="14" xfId="1" applyFont="1" applyBorder="1" applyAlignment="1">
      <alignment horizontal="left" vertical="center" wrapText="1"/>
    </xf>
    <xf numFmtId="44" fontId="27" fillId="0" borderId="14" xfId="1" applyFont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 wrapText="1"/>
    </xf>
  </cellXfs>
  <cellStyles count="6">
    <cellStyle name="Millares" xfId="2" builtinId="3"/>
    <cellStyle name="Moneda" xfId="1" builtinId="4"/>
    <cellStyle name="Normal" xfId="0" builtinId="0"/>
    <cellStyle name="Normal 2" xfId="3" xr:uid="{00000000-0005-0000-0000-000003000000}"/>
    <cellStyle name="Normal 24" xfId="4" xr:uid="{00000000-0005-0000-0000-000004000000}"/>
    <cellStyle name="Normal 4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2"/>
  <sheetViews>
    <sheetView tabSelected="1" zoomScaleNormal="100" workbookViewId="0">
      <pane ySplit="8" topLeftCell="A9" activePane="bottomLeft" state="frozen"/>
      <selection pane="bottomLeft" activeCell="C11" sqref="C11"/>
    </sheetView>
  </sheetViews>
  <sheetFormatPr baseColWidth="10" defaultRowHeight="15" x14ac:dyDescent="0.25"/>
  <cols>
    <col min="1" max="1" width="39.5703125" style="118" customWidth="1"/>
    <col min="2" max="2" width="17.28515625" style="33" customWidth="1"/>
    <col min="3" max="4" width="10.5703125" style="33" customWidth="1"/>
    <col min="5" max="6" width="15.5703125" style="33" customWidth="1"/>
    <col min="7" max="9" width="12.7109375" style="33" bestFit="1" customWidth="1"/>
    <col min="10" max="10" width="13.42578125" style="33" bestFit="1" customWidth="1"/>
    <col min="11" max="11" width="16.85546875" style="33" bestFit="1" customWidth="1"/>
    <col min="12" max="12" width="11.7109375" style="33" bestFit="1" customWidth="1"/>
    <col min="13" max="13" width="12.5703125" style="33" bestFit="1" customWidth="1"/>
    <col min="14" max="16384" width="11.42578125" style="33"/>
  </cols>
  <sheetData>
    <row r="1" spans="1:11" ht="18.75" customHeight="1" x14ac:dyDescent="0.25">
      <c r="A1" s="32"/>
      <c r="B1" s="32"/>
      <c r="C1" s="32"/>
      <c r="D1" s="32"/>
      <c r="E1" s="32"/>
      <c r="F1" s="32"/>
      <c r="G1" s="32"/>
    </row>
    <row r="2" spans="1:11" x14ac:dyDescent="0.25">
      <c r="A2" s="34" t="s">
        <v>42</v>
      </c>
      <c r="B2" s="35"/>
      <c r="C2" s="35"/>
      <c r="D2" s="35"/>
      <c r="E2" s="35"/>
      <c r="F2" s="35"/>
      <c r="G2" s="36"/>
    </row>
    <row r="3" spans="1:11" ht="11.25" customHeight="1" x14ac:dyDescent="0.25">
      <c r="A3" s="37" t="s">
        <v>0</v>
      </c>
      <c r="B3" s="38"/>
      <c r="C3" s="38"/>
      <c r="D3" s="38"/>
      <c r="E3" s="38"/>
      <c r="F3" s="38"/>
      <c r="G3" s="39"/>
    </row>
    <row r="4" spans="1:11" ht="9.75" customHeight="1" x14ac:dyDescent="0.25">
      <c r="A4" s="37" t="s">
        <v>43</v>
      </c>
      <c r="B4" s="38"/>
      <c r="C4" s="38"/>
      <c r="D4" s="38"/>
      <c r="E4" s="38"/>
      <c r="F4" s="38"/>
      <c r="G4" s="39"/>
    </row>
    <row r="5" spans="1:11" ht="11.25" customHeight="1" x14ac:dyDescent="0.25">
      <c r="A5" s="37" t="s">
        <v>76</v>
      </c>
      <c r="B5" s="38"/>
      <c r="C5" s="38"/>
      <c r="D5" s="38"/>
      <c r="E5" s="38"/>
      <c r="F5" s="38"/>
      <c r="G5" s="39"/>
    </row>
    <row r="6" spans="1:11" ht="12.6" customHeight="1" x14ac:dyDescent="0.25">
      <c r="A6" s="34" t="s">
        <v>44</v>
      </c>
      <c r="B6" s="40"/>
      <c r="C6" s="41" t="s">
        <v>1</v>
      </c>
      <c r="D6" s="41"/>
      <c r="E6" s="35"/>
      <c r="F6" s="35"/>
      <c r="G6" s="42" t="s">
        <v>2</v>
      </c>
    </row>
    <row r="7" spans="1:11" ht="8.25" customHeight="1" x14ac:dyDescent="0.25">
      <c r="A7" s="37"/>
      <c r="B7" s="43" t="s">
        <v>3</v>
      </c>
      <c r="C7" s="44" t="s">
        <v>4</v>
      </c>
      <c r="D7" s="45" t="s">
        <v>5</v>
      </c>
      <c r="E7" s="43" t="s">
        <v>6</v>
      </c>
      <c r="F7" s="46" t="s">
        <v>7</v>
      </c>
      <c r="G7" s="47"/>
    </row>
    <row r="8" spans="1:11" ht="6.75" customHeight="1" x14ac:dyDescent="0.25">
      <c r="A8" s="37"/>
      <c r="B8" s="48"/>
      <c r="C8" s="44" t="s">
        <v>8</v>
      </c>
      <c r="D8" s="49"/>
      <c r="E8" s="48"/>
      <c r="F8" s="50"/>
      <c r="G8" s="51"/>
    </row>
    <row r="9" spans="1:11" ht="6.6" customHeight="1" x14ac:dyDescent="0.25">
      <c r="A9" s="52"/>
      <c r="B9" s="53"/>
      <c r="C9" s="54"/>
      <c r="D9" s="55"/>
      <c r="E9" s="56"/>
      <c r="F9" s="57"/>
      <c r="G9" s="56"/>
    </row>
    <row r="10" spans="1:11" ht="27.75" customHeight="1" x14ac:dyDescent="0.25">
      <c r="A10" s="160" t="s">
        <v>9</v>
      </c>
      <c r="B10" s="58">
        <f>+B90+B95+B94</f>
        <v>46990738.834999993</v>
      </c>
      <c r="C10" s="58">
        <f t="shared" ref="C10" si="0">+C90+C95+C94</f>
        <v>0</v>
      </c>
      <c r="D10" s="59"/>
      <c r="E10" s="58">
        <f>+E90+E95+E94</f>
        <v>19515190.920000006</v>
      </c>
      <c r="F10" s="59">
        <f>+F90+F95+F94</f>
        <v>19515190.920000006</v>
      </c>
      <c r="G10" s="60"/>
    </row>
    <row r="11" spans="1:11" s="74" customFormat="1" ht="10.9" customHeight="1" x14ac:dyDescent="0.25">
      <c r="A11" s="161" t="s">
        <v>31</v>
      </c>
      <c r="B11" s="120"/>
      <c r="C11" s="121"/>
      <c r="D11" s="122"/>
      <c r="E11" s="121"/>
      <c r="F11" s="122"/>
      <c r="G11" s="121"/>
      <c r="H11" s="123"/>
      <c r="I11" s="73"/>
    </row>
    <row r="12" spans="1:11" s="67" customFormat="1" ht="13.5" customHeight="1" x14ac:dyDescent="0.15">
      <c r="A12" s="162" t="s">
        <v>47</v>
      </c>
      <c r="B12" s="61">
        <v>2412765.7799999998</v>
      </c>
      <c r="C12" s="62"/>
      <c r="D12" s="63"/>
      <c r="E12" s="64">
        <v>500501.49</v>
      </c>
      <c r="F12" s="65">
        <f>+E12</f>
        <v>500501.49</v>
      </c>
      <c r="G12" s="66"/>
      <c r="I12" s="68"/>
      <c r="J12" s="69"/>
      <c r="K12" s="69"/>
    </row>
    <row r="13" spans="1:11" s="67" customFormat="1" ht="13.5" customHeight="1" x14ac:dyDescent="0.15">
      <c r="A13" s="162" t="s">
        <v>39</v>
      </c>
      <c r="B13" s="61">
        <v>398640</v>
      </c>
      <c r="C13" s="62"/>
      <c r="D13" s="63"/>
      <c r="E13" s="64">
        <v>105384</v>
      </c>
      <c r="F13" s="65">
        <f t="shared" ref="F13:F39" si="1">+E13</f>
        <v>105384</v>
      </c>
      <c r="G13" s="66"/>
      <c r="I13" s="68"/>
      <c r="J13" s="69"/>
      <c r="K13" s="69"/>
    </row>
    <row r="14" spans="1:11" s="67" customFormat="1" ht="13.5" customHeight="1" x14ac:dyDescent="0.15">
      <c r="A14" s="162" t="s">
        <v>47</v>
      </c>
      <c r="B14" s="61">
        <f>1554902.64+46117.44</f>
        <v>1601020.0799999998</v>
      </c>
      <c r="C14" s="62"/>
      <c r="D14" s="63"/>
      <c r="E14" s="64">
        <v>428169.97</v>
      </c>
      <c r="F14" s="65">
        <f t="shared" si="1"/>
        <v>428169.97</v>
      </c>
      <c r="G14" s="66"/>
      <c r="I14" s="68"/>
      <c r="J14" s="69"/>
      <c r="K14" s="69"/>
    </row>
    <row r="15" spans="1:11" s="67" customFormat="1" ht="13.5" customHeight="1" x14ac:dyDescent="0.15">
      <c r="A15" s="162" t="s">
        <v>32</v>
      </c>
      <c r="B15" s="61">
        <f>104588.16+311939.76</f>
        <v>416527.92000000004</v>
      </c>
      <c r="C15" s="62"/>
      <c r="D15" s="63"/>
      <c r="E15" s="64">
        <v>633163.34</v>
      </c>
      <c r="F15" s="65">
        <f t="shared" si="1"/>
        <v>633163.34</v>
      </c>
      <c r="G15" s="66"/>
      <c r="I15" s="68"/>
      <c r="J15" s="69"/>
      <c r="K15" s="69"/>
    </row>
    <row r="16" spans="1:11" s="67" customFormat="1" ht="13.5" customHeight="1" x14ac:dyDescent="0.15">
      <c r="A16" s="162" t="s">
        <v>33</v>
      </c>
      <c r="B16" s="61">
        <f>224482.32</f>
        <v>224482.32</v>
      </c>
      <c r="C16" s="62"/>
      <c r="D16" s="63"/>
      <c r="E16" s="64">
        <v>89044.65</v>
      </c>
      <c r="F16" s="65">
        <f t="shared" si="1"/>
        <v>89044.65</v>
      </c>
      <c r="G16" s="66"/>
      <c r="I16" s="68"/>
      <c r="J16" s="69"/>
      <c r="K16" s="69"/>
    </row>
    <row r="17" spans="1:11" s="67" customFormat="1" ht="13.5" customHeight="1" x14ac:dyDescent="0.15">
      <c r="A17" s="162" t="s">
        <v>34</v>
      </c>
      <c r="B17" s="61">
        <v>1368451.4400000002</v>
      </c>
      <c r="C17" s="62"/>
      <c r="D17" s="63"/>
      <c r="E17" s="64">
        <v>441926.16</v>
      </c>
      <c r="F17" s="65">
        <f t="shared" si="1"/>
        <v>441926.16</v>
      </c>
      <c r="G17" s="66"/>
      <c r="I17" s="68"/>
      <c r="J17" s="69"/>
      <c r="K17" s="69"/>
    </row>
    <row r="18" spans="1:11" s="67" customFormat="1" ht="13.5" customHeight="1" x14ac:dyDescent="0.15">
      <c r="A18" s="162" t="s">
        <v>35</v>
      </c>
      <c r="B18" s="61">
        <v>568562.88</v>
      </c>
      <c r="C18" s="62"/>
      <c r="D18" s="63"/>
      <c r="E18" s="64">
        <v>151880.63</v>
      </c>
      <c r="F18" s="65">
        <f t="shared" si="1"/>
        <v>151880.63</v>
      </c>
      <c r="G18" s="66"/>
      <c r="I18" s="68"/>
      <c r="J18" s="69"/>
      <c r="K18" s="69"/>
    </row>
    <row r="19" spans="1:11" s="67" customFormat="1" ht="13.5" customHeight="1" x14ac:dyDescent="0.15">
      <c r="A19" s="162" t="s">
        <v>36</v>
      </c>
      <c r="B19" s="61">
        <v>72000</v>
      </c>
      <c r="C19" s="62"/>
      <c r="D19" s="63"/>
      <c r="E19" s="64">
        <v>17746.669999999998</v>
      </c>
      <c r="F19" s="65">
        <f t="shared" si="1"/>
        <v>17746.669999999998</v>
      </c>
      <c r="G19" s="66"/>
      <c r="I19" s="68"/>
      <c r="J19" s="69"/>
      <c r="K19" s="69"/>
    </row>
    <row r="20" spans="1:11" s="67" customFormat="1" ht="13.5" customHeight="1" x14ac:dyDescent="0.15">
      <c r="A20" s="162" t="s">
        <v>37</v>
      </c>
      <c r="B20" s="61">
        <v>345002.88</v>
      </c>
      <c r="C20" s="62"/>
      <c r="D20" s="63"/>
      <c r="E20" s="64">
        <v>70331.460000000006</v>
      </c>
      <c r="F20" s="65">
        <f t="shared" si="1"/>
        <v>70331.460000000006</v>
      </c>
      <c r="G20" s="66"/>
      <c r="I20" s="68"/>
      <c r="J20" s="69"/>
      <c r="K20" s="69"/>
    </row>
    <row r="21" spans="1:11" s="67" customFormat="1" ht="13.5" customHeight="1" x14ac:dyDescent="0.15">
      <c r="A21" s="162" t="s">
        <v>38</v>
      </c>
      <c r="B21" s="61">
        <v>179614.07999999999</v>
      </c>
      <c r="C21" s="62"/>
      <c r="D21" s="63"/>
      <c r="E21" s="66">
        <v>43728.76</v>
      </c>
      <c r="F21" s="65">
        <f t="shared" si="1"/>
        <v>43728.76</v>
      </c>
      <c r="G21" s="66"/>
      <c r="I21" s="68"/>
      <c r="J21" s="69"/>
      <c r="K21" s="69"/>
    </row>
    <row r="22" spans="1:11" s="67" customFormat="1" ht="13.5" customHeight="1" x14ac:dyDescent="0.15">
      <c r="A22" s="162" t="s">
        <v>27</v>
      </c>
      <c r="B22" s="61">
        <v>342672.95999999996</v>
      </c>
      <c r="C22" s="62"/>
      <c r="D22" s="63"/>
      <c r="E22" s="64">
        <v>77478.12</v>
      </c>
      <c r="F22" s="65">
        <f t="shared" si="1"/>
        <v>77478.12</v>
      </c>
      <c r="G22" s="66"/>
      <c r="I22" s="68"/>
      <c r="J22" s="69"/>
      <c r="K22" s="69"/>
    </row>
    <row r="23" spans="1:11" s="67" customFormat="1" ht="13.5" customHeight="1" x14ac:dyDescent="0.15">
      <c r="A23" s="162" t="s">
        <v>50</v>
      </c>
      <c r="B23" s="61">
        <v>342599.76</v>
      </c>
      <c r="C23" s="62"/>
      <c r="D23" s="63"/>
      <c r="E23" s="64">
        <v>63803.91</v>
      </c>
      <c r="F23" s="65">
        <f t="shared" si="1"/>
        <v>63803.91</v>
      </c>
      <c r="G23" s="66"/>
      <c r="I23" s="68"/>
      <c r="J23" s="69"/>
      <c r="K23" s="69"/>
    </row>
    <row r="24" spans="1:11" s="67" customFormat="1" ht="13.5" customHeight="1" x14ac:dyDescent="0.15">
      <c r="A24" s="162" t="s">
        <v>51</v>
      </c>
      <c r="B24" s="61">
        <v>120000</v>
      </c>
      <c r="C24" s="62"/>
      <c r="D24" s="63"/>
      <c r="E24" s="64">
        <v>0</v>
      </c>
      <c r="F24" s="65">
        <f t="shared" si="1"/>
        <v>0</v>
      </c>
      <c r="G24" s="66"/>
      <c r="I24" s="68"/>
      <c r="J24" s="69"/>
      <c r="K24" s="69"/>
    </row>
    <row r="25" spans="1:11" s="67" customFormat="1" ht="13.5" customHeight="1" x14ac:dyDescent="0.15">
      <c r="A25" s="162" t="s">
        <v>23</v>
      </c>
      <c r="B25" s="61">
        <v>104588.16</v>
      </c>
      <c r="C25" s="62"/>
      <c r="D25" s="63"/>
      <c r="E25" s="64">
        <v>26147.040000000001</v>
      </c>
      <c r="F25" s="65">
        <f t="shared" si="1"/>
        <v>26147.040000000001</v>
      </c>
      <c r="G25" s="66"/>
      <c r="I25" s="68"/>
      <c r="J25" s="69"/>
      <c r="K25" s="69"/>
    </row>
    <row r="26" spans="1:11" s="67" customFormat="1" ht="13.5" customHeight="1" x14ac:dyDescent="0.15">
      <c r="A26" s="162" t="s">
        <v>24</v>
      </c>
      <c r="B26" s="61">
        <v>46117.440000000002</v>
      </c>
      <c r="C26" s="62"/>
      <c r="D26" s="63"/>
      <c r="E26" s="64">
        <v>15520.91</v>
      </c>
      <c r="F26" s="65">
        <f t="shared" si="1"/>
        <v>15520.91</v>
      </c>
      <c r="G26" s="66"/>
      <c r="I26" s="68"/>
      <c r="J26" s="68"/>
      <c r="K26" s="69"/>
    </row>
    <row r="27" spans="1:11" s="67" customFormat="1" ht="13.5" customHeight="1" x14ac:dyDescent="0.15">
      <c r="A27" s="162" t="s">
        <v>48</v>
      </c>
      <c r="B27" s="61">
        <v>198167.52000000002</v>
      </c>
      <c r="C27" s="62"/>
      <c r="D27" s="63"/>
      <c r="E27" s="64">
        <v>53354.69</v>
      </c>
      <c r="F27" s="65">
        <f t="shared" si="1"/>
        <v>53354.69</v>
      </c>
      <c r="G27" s="66"/>
      <c r="I27" s="68"/>
      <c r="J27" s="69"/>
      <c r="K27" s="69"/>
    </row>
    <row r="28" spans="1:11" s="67" customFormat="1" ht="13.5" customHeight="1" x14ac:dyDescent="0.15">
      <c r="A28" s="162" t="s">
        <v>49</v>
      </c>
      <c r="B28" s="61">
        <v>272419.68</v>
      </c>
      <c r="C28" s="62"/>
      <c r="D28" s="63"/>
      <c r="E28" s="64">
        <v>14632.91</v>
      </c>
      <c r="F28" s="65">
        <f t="shared" si="1"/>
        <v>14632.91</v>
      </c>
      <c r="G28" s="66"/>
      <c r="I28" s="68"/>
      <c r="J28" s="69"/>
      <c r="K28" s="69"/>
    </row>
    <row r="29" spans="1:11" s="67" customFormat="1" ht="13.5" customHeight="1" x14ac:dyDescent="0.15">
      <c r="A29" s="162" t="s">
        <v>56</v>
      </c>
      <c r="B29" s="61">
        <v>385447.44</v>
      </c>
      <c r="C29" s="62"/>
      <c r="D29" s="63"/>
      <c r="E29" s="64">
        <v>82501.320000000007</v>
      </c>
      <c r="F29" s="65">
        <f t="shared" si="1"/>
        <v>82501.320000000007</v>
      </c>
      <c r="G29" s="66"/>
      <c r="I29" s="68"/>
      <c r="J29" s="69"/>
      <c r="K29" s="69"/>
    </row>
    <row r="30" spans="1:11" s="67" customFormat="1" ht="13.5" customHeight="1" x14ac:dyDescent="0.15">
      <c r="A30" s="162" t="s">
        <v>65</v>
      </c>
      <c r="B30" s="61">
        <v>430816.56</v>
      </c>
      <c r="C30" s="62"/>
      <c r="D30" s="63"/>
      <c r="E30" s="64">
        <v>0</v>
      </c>
      <c r="F30" s="65">
        <f t="shared" si="1"/>
        <v>0</v>
      </c>
      <c r="G30" s="66"/>
      <c r="I30" s="68"/>
      <c r="J30" s="69"/>
      <c r="K30" s="69"/>
    </row>
    <row r="31" spans="1:11" s="67" customFormat="1" ht="13.5" customHeight="1" x14ac:dyDescent="0.15">
      <c r="A31" s="162" t="s">
        <v>73</v>
      </c>
      <c r="B31" s="61">
        <f>565295.52+1262486.64+92234.88+78000+443416.08+121133.28</f>
        <v>2562566.4</v>
      </c>
      <c r="C31" s="62"/>
      <c r="D31" s="63"/>
      <c r="E31" s="64">
        <v>618107.87</v>
      </c>
      <c r="F31" s="65">
        <f t="shared" si="1"/>
        <v>618107.87</v>
      </c>
      <c r="G31" s="66"/>
      <c r="I31" s="68"/>
      <c r="J31" s="69"/>
      <c r="K31" s="69"/>
    </row>
    <row r="32" spans="1:11" s="67" customFormat="1" ht="13.5" customHeight="1" x14ac:dyDescent="0.15">
      <c r="A32" s="162" t="s">
        <v>66</v>
      </c>
      <c r="B32" s="61">
        <v>768309.6</v>
      </c>
      <c r="C32" s="62"/>
      <c r="D32" s="63"/>
      <c r="E32" s="64">
        <v>270451.40000000002</v>
      </c>
      <c r="F32" s="65">
        <f t="shared" si="1"/>
        <v>270451.40000000002</v>
      </c>
      <c r="G32" s="66"/>
      <c r="I32" s="68"/>
      <c r="J32" s="69"/>
      <c r="K32" s="69"/>
    </row>
    <row r="33" spans="1:11" s="67" customFormat="1" ht="13.5" customHeight="1" x14ac:dyDescent="0.15">
      <c r="A33" s="162" t="s">
        <v>67</v>
      </c>
      <c r="B33" s="61">
        <f>1036224.72</f>
        <v>1036224.72</v>
      </c>
      <c r="C33" s="62"/>
      <c r="D33" s="63"/>
      <c r="E33" s="64">
        <v>331215.37</v>
      </c>
      <c r="F33" s="65">
        <f t="shared" si="1"/>
        <v>331215.37</v>
      </c>
      <c r="G33" s="66"/>
      <c r="I33" s="68"/>
      <c r="J33" s="69"/>
      <c r="K33" s="69"/>
    </row>
    <row r="34" spans="1:11" s="67" customFormat="1" ht="13.5" customHeight="1" x14ac:dyDescent="0.15">
      <c r="A34" s="162" t="s">
        <v>71</v>
      </c>
      <c r="B34" s="61">
        <v>104588.16</v>
      </c>
      <c r="C34" s="62"/>
      <c r="D34" s="63"/>
      <c r="E34" s="66">
        <v>0</v>
      </c>
      <c r="F34" s="65">
        <f t="shared" si="1"/>
        <v>0</v>
      </c>
      <c r="G34" s="66"/>
      <c r="I34" s="68"/>
      <c r="J34" s="69"/>
      <c r="K34" s="69"/>
    </row>
    <row r="35" spans="1:11" s="67" customFormat="1" ht="13.5" customHeight="1" x14ac:dyDescent="0.15">
      <c r="A35" s="162" t="s">
        <v>72</v>
      </c>
      <c r="B35" s="61">
        <v>74151.600000000006</v>
      </c>
      <c r="C35" s="62"/>
      <c r="D35" s="63"/>
      <c r="E35" s="66">
        <v>0</v>
      </c>
      <c r="F35" s="65">
        <f t="shared" si="1"/>
        <v>0</v>
      </c>
      <c r="G35" s="70"/>
      <c r="I35" s="68"/>
      <c r="J35" s="69"/>
      <c r="K35" s="69"/>
    </row>
    <row r="36" spans="1:11" s="67" customFormat="1" ht="13.5" customHeight="1" x14ac:dyDescent="0.15">
      <c r="A36" s="162" t="s">
        <v>69</v>
      </c>
      <c r="B36" s="61">
        <v>2678607.12</v>
      </c>
      <c r="C36" s="62"/>
      <c r="D36" s="63"/>
      <c r="E36" s="64">
        <v>689269.16</v>
      </c>
      <c r="F36" s="65">
        <f t="shared" si="1"/>
        <v>689269.16</v>
      </c>
      <c r="G36" s="70"/>
      <c r="I36" s="68"/>
      <c r="J36" s="69"/>
      <c r="K36" s="69"/>
    </row>
    <row r="37" spans="1:11" s="67" customFormat="1" ht="13.5" customHeight="1" x14ac:dyDescent="0.15">
      <c r="A37" s="162" t="s">
        <v>70</v>
      </c>
      <c r="B37" s="61">
        <v>480000</v>
      </c>
      <c r="C37" s="62"/>
      <c r="D37" s="63"/>
      <c r="E37" s="64">
        <v>165606.67000000001</v>
      </c>
      <c r="F37" s="65">
        <f t="shared" si="1"/>
        <v>165606.67000000001</v>
      </c>
      <c r="G37" s="70"/>
      <c r="I37" s="68"/>
      <c r="J37" s="69"/>
      <c r="K37" s="69"/>
    </row>
    <row r="38" spans="1:11" s="67" customFormat="1" ht="13.5" customHeight="1" x14ac:dyDescent="0.15">
      <c r="A38" s="162" t="s">
        <v>57</v>
      </c>
      <c r="B38" s="61"/>
      <c r="C38" s="62"/>
      <c r="D38" s="71"/>
      <c r="E38" s="64">
        <v>988069.66</v>
      </c>
      <c r="F38" s="65">
        <f t="shared" si="1"/>
        <v>988069.66</v>
      </c>
      <c r="G38" s="70"/>
      <c r="I38" s="68"/>
      <c r="J38" s="69"/>
      <c r="K38" s="69"/>
    </row>
    <row r="39" spans="1:11" s="67" customFormat="1" ht="13.5" customHeight="1" x14ac:dyDescent="0.15">
      <c r="A39" s="162" t="s">
        <v>58</v>
      </c>
      <c r="B39" s="61"/>
      <c r="C39" s="62"/>
      <c r="D39" s="71"/>
      <c r="E39" s="64">
        <v>31100.01</v>
      </c>
      <c r="F39" s="65">
        <f t="shared" si="1"/>
        <v>31100.01</v>
      </c>
      <c r="G39" s="70"/>
      <c r="I39" s="68"/>
      <c r="J39" s="69"/>
      <c r="K39" s="69"/>
    </row>
    <row r="40" spans="1:11" s="72" customFormat="1" ht="10.9" customHeight="1" x14ac:dyDescent="0.25">
      <c r="A40" s="161" t="s">
        <v>45</v>
      </c>
      <c r="B40" s="120"/>
      <c r="C40" s="121"/>
      <c r="D40" s="122"/>
      <c r="E40" s="124"/>
      <c r="F40" s="125"/>
      <c r="G40" s="124"/>
      <c r="I40" s="73"/>
      <c r="J40" s="74"/>
      <c r="K40" s="74"/>
    </row>
    <row r="41" spans="1:11" s="79" customFormat="1" ht="13.5" customHeight="1" x14ac:dyDescent="0.15">
      <c r="A41" s="75" t="s">
        <v>25</v>
      </c>
      <c r="B41" s="75">
        <v>3201660</v>
      </c>
      <c r="C41" s="76"/>
      <c r="D41" s="77"/>
      <c r="E41" s="78">
        <v>1137006.24</v>
      </c>
      <c r="F41" s="65">
        <f t="shared" ref="F41:F63" si="2">+E41</f>
        <v>1137006.24</v>
      </c>
      <c r="G41" s="78"/>
      <c r="K41" s="74"/>
    </row>
    <row r="42" spans="1:11" s="79" customFormat="1" ht="13.5" customHeight="1" x14ac:dyDescent="0.15">
      <c r="A42" s="75" t="s">
        <v>28</v>
      </c>
      <c r="B42" s="75">
        <f>160647.49+250312.49+321750</f>
        <v>732709.98</v>
      </c>
      <c r="C42" s="76"/>
      <c r="D42" s="77"/>
      <c r="E42" s="78">
        <v>95223.15</v>
      </c>
      <c r="F42" s="65">
        <f t="shared" si="2"/>
        <v>95223.15</v>
      </c>
      <c r="G42" s="78"/>
    </row>
    <row r="43" spans="1:11" s="79" customFormat="1" ht="13.5" customHeight="1" x14ac:dyDescent="0.15">
      <c r="A43" s="75" t="s">
        <v>56</v>
      </c>
      <c r="B43" s="75">
        <v>271914.5</v>
      </c>
      <c r="C43" s="76"/>
      <c r="D43" s="77"/>
      <c r="E43" s="78">
        <v>37463.33</v>
      </c>
      <c r="F43" s="65">
        <f t="shared" si="2"/>
        <v>37463.33</v>
      </c>
      <c r="G43" s="78"/>
    </row>
    <row r="44" spans="1:11" s="79" customFormat="1" ht="13.5" customHeight="1" x14ac:dyDescent="0.15">
      <c r="A44" s="75" t="s">
        <v>52</v>
      </c>
      <c r="B44" s="78">
        <f>565314.75+137152.3+497665.03+79541.89</f>
        <v>1279673.97</v>
      </c>
      <c r="C44" s="76"/>
      <c r="D44" s="77"/>
      <c r="E44" s="78">
        <v>221944.78</v>
      </c>
      <c r="F44" s="65">
        <f t="shared" si="2"/>
        <v>221944.78</v>
      </c>
      <c r="G44" s="78"/>
    </row>
    <row r="45" spans="1:11" s="79" customFormat="1" ht="13.5" customHeight="1" x14ac:dyDescent="0.15">
      <c r="A45" s="75" t="s">
        <v>55</v>
      </c>
      <c r="B45" s="75">
        <f>394898.36+35593.56</f>
        <v>430491.92</v>
      </c>
      <c r="C45" s="76"/>
      <c r="D45" s="77"/>
      <c r="E45" s="78">
        <v>60185.17</v>
      </c>
      <c r="F45" s="65">
        <f t="shared" si="2"/>
        <v>60185.17</v>
      </c>
      <c r="G45" s="78"/>
    </row>
    <row r="46" spans="1:11" s="79" customFormat="1" ht="13.5" customHeight="1" x14ac:dyDescent="0.15">
      <c r="A46" s="75" t="s">
        <v>53</v>
      </c>
      <c r="B46" s="75">
        <v>1396988.16</v>
      </c>
      <c r="C46" s="76"/>
      <c r="D46" s="77"/>
      <c r="E46" s="78">
        <v>204900.64</v>
      </c>
      <c r="F46" s="65">
        <f t="shared" si="2"/>
        <v>204900.64</v>
      </c>
      <c r="G46" s="78"/>
    </row>
    <row r="47" spans="1:11" s="79" customFormat="1" ht="13.5" customHeight="1" x14ac:dyDescent="0.15">
      <c r="A47" s="75" t="s">
        <v>26</v>
      </c>
      <c r="B47" s="75">
        <v>175898.86</v>
      </c>
      <c r="C47" s="76"/>
      <c r="D47" s="77"/>
      <c r="E47" s="78">
        <v>38662.910000000003</v>
      </c>
      <c r="F47" s="65">
        <f t="shared" si="2"/>
        <v>38662.910000000003</v>
      </c>
      <c r="G47" s="78"/>
    </row>
    <row r="48" spans="1:11" s="79" customFormat="1" ht="13.5" customHeight="1" x14ac:dyDescent="0.15">
      <c r="A48" s="75" t="s">
        <v>22</v>
      </c>
      <c r="B48" s="75">
        <f>353243.89+157085.5</f>
        <v>510329.39</v>
      </c>
      <c r="C48" s="76"/>
      <c r="D48" s="77"/>
      <c r="E48" s="78">
        <v>106557.61</v>
      </c>
      <c r="F48" s="65">
        <f t="shared" si="2"/>
        <v>106557.61</v>
      </c>
      <c r="G48" s="78"/>
    </row>
    <row r="49" spans="1:15" s="79" customFormat="1" ht="13.5" customHeight="1" x14ac:dyDescent="0.15">
      <c r="A49" s="75" t="s">
        <v>24</v>
      </c>
      <c r="B49" s="75">
        <f>153910.9+97500.12</f>
        <v>251411.02</v>
      </c>
      <c r="C49" s="76"/>
      <c r="D49" s="77"/>
      <c r="E49" s="78">
        <v>17451.240000000002</v>
      </c>
      <c r="F49" s="65">
        <f t="shared" si="2"/>
        <v>17451.240000000002</v>
      </c>
      <c r="G49" s="78"/>
    </row>
    <row r="50" spans="1:15" s="79" customFormat="1" ht="13.5" customHeight="1" x14ac:dyDescent="0.15">
      <c r="A50" s="75" t="s">
        <v>29</v>
      </c>
      <c r="B50" s="75">
        <v>206180.12</v>
      </c>
      <c r="C50" s="76"/>
      <c r="D50" s="77"/>
      <c r="E50" s="78">
        <v>0</v>
      </c>
      <c r="F50" s="65">
        <f t="shared" si="2"/>
        <v>0</v>
      </c>
      <c r="G50" s="78"/>
      <c r="K50" s="80"/>
      <c r="L50" s="80"/>
      <c r="M50" s="80"/>
      <c r="N50" s="80"/>
      <c r="O50" s="80"/>
    </row>
    <row r="51" spans="1:15" s="79" customFormat="1" ht="13.5" customHeight="1" x14ac:dyDescent="0.15">
      <c r="A51" s="75" t="s">
        <v>27</v>
      </c>
      <c r="B51" s="75">
        <v>114966.995</v>
      </c>
      <c r="C51" s="76"/>
      <c r="D51" s="77"/>
      <c r="E51" s="78">
        <v>16146.68</v>
      </c>
      <c r="F51" s="65">
        <f t="shared" si="2"/>
        <v>16146.68</v>
      </c>
      <c r="G51" s="78"/>
      <c r="K51" s="80"/>
      <c r="L51" s="80"/>
      <c r="M51" s="80"/>
      <c r="N51" s="80"/>
      <c r="O51" s="80"/>
    </row>
    <row r="52" spans="1:15" s="79" customFormat="1" ht="13.5" customHeight="1" x14ac:dyDescent="0.15">
      <c r="A52" s="75" t="s">
        <v>66</v>
      </c>
      <c r="B52" s="75">
        <f>251741+35750+230866.49+285968.54+54212.3</f>
        <v>858538.33000000007</v>
      </c>
      <c r="C52" s="76"/>
      <c r="D52" s="77"/>
      <c r="E52" s="78">
        <v>153068.37</v>
      </c>
      <c r="F52" s="65">
        <f t="shared" si="2"/>
        <v>153068.37</v>
      </c>
      <c r="G52" s="78"/>
    </row>
    <row r="53" spans="1:15" s="79" customFormat="1" ht="13.5" customHeight="1" x14ac:dyDescent="0.15">
      <c r="A53" s="75" t="s">
        <v>23</v>
      </c>
      <c r="B53" s="75">
        <v>176256.37</v>
      </c>
      <c r="C53" s="76"/>
      <c r="D53" s="77"/>
      <c r="E53" s="78">
        <v>17684</v>
      </c>
      <c r="F53" s="65">
        <f t="shared" si="2"/>
        <v>17684</v>
      </c>
      <c r="G53" s="78"/>
      <c r="K53" s="80"/>
      <c r="L53" s="80"/>
      <c r="M53" s="80"/>
      <c r="N53" s="80"/>
      <c r="O53" s="80"/>
    </row>
    <row r="54" spans="1:15" s="79" customFormat="1" ht="13.5" customHeight="1" x14ac:dyDescent="0.15">
      <c r="A54" s="75" t="s">
        <v>37</v>
      </c>
      <c r="B54" s="75">
        <v>97500.116999999998</v>
      </c>
      <c r="C54" s="76"/>
      <c r="D54" s="77"/>
      <c r="E54" s="78">
        <v>13870</v>
      </c>
      <c r="F54" s="65">
        <f t="shared" si="2"/>
        <v>13870</v>
      </c>
      <c r="G54" s="78"/>
      <c r="L54" s="80"/>
      <c r="M54" s="80"/>
      <c r="N54" s="80"/>
      <c r="O54" s="80"/>
    </row>
    <row r="55" spans="1:15" s="79" customFormat="1" ht="13.5" customHeight="1" x14ac:dyDescent="0.15">
      <c r="A55" s="75" t="s">
        <v>65</v>
      </c>
      <c r="B55" s="75">
        <v>301730</v>
      </c>
      <c r="C55" s="76"/>
      <c r="D55" s="77"/>
      <c r="E55" s="78">
        <v>0</v>
      </c>
      <c r="F55" s="65">
        <f t="shared" si="2"/>
        <v>0</v>
      </c>
      <c r="G55" s="78"/>
    </row>
    <row r="56" spans="1:15" s="79" customFormat="1" ht="13.5" customHeight="1" x14ac:dyDescent="0.15">
      <c r="A56" s="75" t="s">
        <v>73</v>
      </c>
      <c r="B56" s="75">
        <f>3982453.18+79541.89</f>
        <v>4061995.0700000003</v>
      </c>
      <c r="C56" s="76"/>
      <c r="D56" s="77"/>
      <c r="E56" s="78">
        <v>516611.33</v>
      </c>
      <c r="F56" s="65">
        <f t="shared" si="2"/>
        <v>516611.33</v>
      </c>
      <c r="G56" s="78"/>
    </row>
    <row r="57" spans="1:15" s="79" customFormat="1" ht="13.5" customHeight="1" x14ac:dyDescent="0.15">
      <c r="A57" s="75" t="s">
        <v>68</v>
      </c>
      <c r="B57" s="75">
        <f>170236.49+97500.12</f>
        <v>267736.61</v>
      </c>
      <c r="C57" s="76"/>
      <c r="D57" s="77"/>
      <c r="E57" s="78">
        <v>66528.45</v>
      </c>
      <c r="F57" s="65">
        <f t="shared" si="2"/>
        <v>66528.45</v>
      </c>
      <c r="G57" s="78"/>
    </row>
    <row r="58" spans="1:15" s="79" customFormat="1" ht="13.5" customHeight="1" x14ac:dyDescent="0.15">
      <c r="A58" s="75" t="s">
        <v>75</v>
      </c>
      <c r="B58" s="75">
        <v>0</v>
      </c>
      <c r="C58" s="76"/>
      <c r="D58" s="77"/>
      <c r="E58" s="78">
        <v>24000</v>
      </c>
      <c r="F58" s="65">
        <f t="shared" si="2"/>
        <v>24000</v>
      </c>
      <c r="G58" s="78"/>
    </row>
    <row r="59" spans="1:15" s="79" customFormat="1" ht="13.5" customHeight="1" x14ac:dyDescent="0.15">
      <c r="A59" s="75" t="s">
        <v>60</v>
      </c>
      <c r="B59" s="75"/>
      <c r="C59" s="76"/>
      <c r="D59" s="77"/>
      <c r="E59" s="78">
        <v>1000</v>
      </c>
      <c r="F59" s="65">
        <f t="shared" si="2"/>
        <v>1000</v>
      </c>
      <c r="G59" s="78"/>
      <c r="L59" s="80"/>
      <c r="M59" s="80"/>
      <c r="N59" s="80"/>
      <c r="O59" s="80"/>
    </row>
    <row r="60" spans="1:15" s="79" customFormat="1" ht="13.5" customHeight="1" x14ac:dyDescent="0.15">
      <c r="A60" s="75" t="s">
        <v>59</v>
      </c>
      <c r="B60" s="75"/>
      <c r="C60" s="76"/>
      <c r="D60" s="77"/>
      <c r="E60" s="78">
        <f>146589.17+26771+234705.77+38392.73+323827.49+35522.7+38904.8+18147.95+452619.12+207091.46+85582.73+133243.4+97086+1138303.93+449190.12+369963.8+113590.94+866156.37+767741.05+176300.04</f>
        <v>5719730.5699999994</v>
      </c>
      <c r="F60" s="65">
        <f t="shared" si="2"/>
        <v>5719730.5699999994</v>
      </c>
      <c r="G60" s="78"/>
    </row>
    <row r="61" spans="1:15" s="79" customFormat="1" ht="13.5" customHeight="1" x14ac:dyDescent="0.15">
      <c r="A61" s="75" t="s">
        <v>63</v>
      </c>
      <c r="B61" s="75"/>
      <c r="C61" s="76"/>
      <c r="D61" s="77"/>
      <c r="E61" s="78">
        <v>1144306.24</v>
      </c>
      <c r="F61" s="65">
        <f t="shared" si="2"/>
        <v>1144306.24</v>
      </c>
      <c r="G61" s="78"/>
    </row>
    <row r="62" spans="1:15" s="79" customFormat="1" ht="13.5" customHeight="1" x14ac:dyDescent="0.15">
      <c r="A62" s="75" t="s">
        <v>61</v>
      </c>
      <c r="B62" s="75"/>
      <c r="C62" s="76"/>
      <c r="D62" s="77"/>
      <c r="E62" s="78">
        <v>0</v>
      </c>
      <c r="F62" s="65">
        <f t="shared" si="2"/>
        <v>0</v>
      </c>
      <c r="G62" s="78"/>
    </row>
    <row r="63" spans="1:15" s="79" customFormat="1" ht="13.5" customHeight="1" x14ac:dyDescent="0.15">
      <c r="A63" s="75" t="s">
        <v>58</v>
      </c>
      <c r="B63" s="75"/>
      <c r="C63" s="76"/>
      <c r="D63" s="77"/>
      <c r="E63" s="78">
        <v>672.36</v>
      </c>
      <c r="F63" s="65">
        <f t="shared" si="2"/>
        <v>672.36</v>
      </c>
      <c r="G63" s="78"/>
    </row>
    <row r="64" spans="1:15" s="72" customFormat="1" ht="10.9" customHeight="1" x14ac:dyDescent="0.25">
      <c r="A64" s="161" t="s">
        <v>46</v>
      </c>
      <c r="B64" s="120"/>
      <c r="C64" s="120"/>
      <c r="D64" s="126"/>
      <c r="E64" s="120"/>
      <c r="F64" s="126"/>
      <c r="G64" s="120"/>
    </row>
    <row r="65" spans="1:12" s="79" customFormat="1" ht="13.5" customHeight="1" x14ac:dyDescent="0.15">
      <c r="A65" s="75" t="s">
        <v>25</v>
      </c>
      <c r="B65" s="75">
        <v>3201660</v>
      </c>
      <c r="C65" s="76"/>
      <c r="D65" s="77"/>
      <c r="E65" s="78">
        <v>568503.12</v>
      </c>
      <c r="F65" s="65">
        <f>+E65</f>
        <v>568503.12</v>
      </c>
      <c r="G65" s="78"/>
      <c r="L65" s="82"/>
    </row>
    <row r="66" spans="1:12" s="79" customFormat="1" ht="13.5" customHeight="1" x14ac:dyDescent="0.15">
      <c r="A66" s="75" t="s">
        <v>28</v>
      </c>
      <c r="B66" s="75">
        <f>160647.49+250312.49+321750</f>
        <v>732709.98</v>
      </c>
      <c r="C66" s="76"/>
      <c r="D66" s="77"/>
      <c r="E66" s="78">
        <v>188264.95999999999</v>
      </c>
      <c r="F66" s="65">
        <f t="shared" ref="F66:F86" si="3">+E66</f>
        <v>188264.95999999999</v>
      </c>
      <c r="G66" s="78"/>
    </row>
    <row r="67" spans="1:12" s="79" customFormat="1" ht="13.5" customHeight="1" x14ac:dyDescent="0.15">
      <c r="A67" s="75" t="s">
        <v>56</v>
      </c>
      <c r="B67" s="78">
        <f>565314.75+137152.3+497665.02+79541.89</f>
        <v>1279673.96</v>
      </c>
      <c r="C67" s="76"/>
      <c r="D67" s="77"/>
      <c r="E67" s="78">
        <v>86780</v>
      </c>
      <c r="F67" s="65">
        <f t="shared" si="3"/>
        <v>86780</v>
      </c>
      <c r="G67" s="78"/>
    </row>
    <row r="68" spans="1:12" s="79" customFormat="1" ht="13.5" customHeight="1" x14ac:dyDescent="0.15">
      <c r="A68" s="75" t="s">
        <v>52</v>
      </c>
      <c r="B68" s="75">
        <f>394898.36+35593.56</f>
        <v>430491.92</v>
      </c>
      <c r="C68" s="76"/>
      <c r="D68" s="77"/>
      <c r="E68" s="78">
        <v>430753.72</v>
      </c>
      <c r="F68" s="65">
        <f t="shared" si="3"/>
        <v>430753.72</v>
      </c>
      <c r="G68" s="78"/>
    </row>
    <row r="69" spans="1:12" s="79" customFormat="1" ht="13.5" customHeight="1" x14ac:dyDescent="0.15">
      <c r="A69" s="75" t="s">
        <v>55</v>
      </c>
      <c r="B69" s="75">
        <v>1396988.1640000001</v>
      </c>
      <c r="C69" s="76"/>
      <c r="D69" s="77"/>
      <c r="E69" s="78">
        <v>119792.94</v>
      </c>
      <c r="F69" s="65">
        <f t="shared" si="3"/>
        <v>119792.94</v>
      </c>
      <c r="G69" s="78"/>
    </row>
    <row r="70" spans="1:12" s="79" customFormat="1" ht="13.5" customHeight="1" x14ac:dyDescent="0.15">
      <c r="A70" s="75" t="s">
        <v>53</v>
      </c>
      <c r="B70" s="75">
        <v>175898.86600000001</v>
      </c>
      <c r="C70" s="76"/>
      <c r="D70" s="77"/>
      <c r="E70" s="78">
        <v>419344.62</v>
      </c>
      <c r="F70" s="65">
        <f t="shared" si="3"/>
        <v>419344.62</v>
      </c>
      <c r="G70" s="78"/>
    </row>
    <row r="71" spans="1:12" s="79" customFormat="1" ht="13.5" customHeight="1" x14ac:dyDescent="0.15">
      <c r="A71" s="75" t="s">
        <v>26</v>
      </c>
      <c r="B71" s="75">
        <f>353243.891+157085.5</f>
        <v>510329.391</v>
      </c>
      <c r="C71" s="76"/>
      <c r="D71" s="77"/>
      <c r="E71" s="78">
        <v>77444.97</v>
      </c>
      <c r="F71" s="65">
        <f t="shared" si="3"/>
        <v>77444.97</v>
      </c>
      <c r="G71" s="78"/>
    </row>
    <row r="72" spans="1:12" s="79" customFormat="1" ht="13.5" customHeight="1" x14ac:dyDescent="0.15">
      <c r="A72" s="75" t="s">
        <v>22</v>
      </c>
      <c r="B72" s="75">
        <f>153910.9+97500.12</f>
        <v>251411.02</v>
      </c>
      <c r="C72" s="76"/>
      <c r="D72" s="77"/>
      <c r="E72" s="78">
        <v>212861.55</v>
      </c>
      <c r="F72" s="65">
        <f t="shared" si="3"/>
        <v>212861.55</v>
      </c>
      <c r="G72" s="78"/>
    </row>
    <row r="73" spans="1:12" s="79" customFormat="1" ht="13.5" customHeight="1" x14ac:dyDescent="0.15">
      <c r="A73" s="75" t="s">
        <v>24</v>
      </c>
      <c r="B73" s="75">
        <v>206180.117</v>
      </c>
      <c r="C73" s="76"/>
      <c r="D73" s="77"/>
      <c r="E73" s="78">
        <v>34902.480000000003</v>
      </c>
      <c r="F73" s="65">
        <f t="shared" si="3"/>
        <v>34902.480000000003</v>
      </c>
      <c r="G73" s="78"/>
    </row>
    <row r="74" spans="1:12" s="79" customFormat="1" ht="13.5" customHeight="1" x14ac:dyDescent="0.15">
      <c r="A74" s="75" t="s">
        <v>29</v>
      </c>
      <c r="B74" s="75">
        <v>114966.995</v>
      </c>
      <c r="C74" s="76"/>
      <c r="D74" s="77"/>
      <c r="E74" s="78">
        <v>0</v>
      </c>
      <c r="F74" s="65">
        <f t="shared" si="3"/>
        <v>0</v>
      </c>
      <c r="G74" s="78"/>
    </row>
    <row r="75" spans="1:12" s="79" customFormat="1" ht="13.5" customHeight="1" x14ac:dyDescent="0.15">
      <c r="A75" s="75" t="s">
        <v>27</v>
      </c>
      <c r="B75" s="75">
        <f>251741+35750+230866.49+285968.54+54212.3</f>
        <v>858538.33000000007</v>
      </c>
      <c r="C75" s="76"/>
      <c r="D75" s="77"/>
      <c r="E75" s="78">
        <v>32293.360000000001</v>
      </c>
      <c r="F75" s="65">
        <f t="shared" si="3"/>
        <v>32293.360000000001</v>
      </c>
      <c r="G75" s="78"/>
    </row>
    <row r="76" spans="1:12" s="79" customFormat="1" ht="13.5" customHeight="1" x14ac:dyDescent="0.15">
      <c r="A76" s="75" t="s">
        <v>66</v>
      </c>
      <c r="B76" s="75">
        <v>176256.37</v>
      </c>
      <c r="C76" s="76"/>
      <c r="D76" s="77"/>
      <c r="E76" s="78">
        <v>303327.26</v>
      </c>
      <c r="F76" s="65">
        <f t="shared" si="3"/>
        <v>303327.26</v>
      </c>
      <c r="G76" s="78"/>
    </row>
    <row r="77" spans="1:12" s="79" customFormat="1" ht="13.5" customHeight="1" x14ac:dyDescent="0.15">
      <c r="A77" s="75" t="s">
        <v>23</v>
      </c>
      <c r="B77" s="75">
        <v>271914.5</v>
      </c>
      <c r="C77" s="76"/>
      <c r="D77" s="77"/>
      <c r="E77" s="78">
        <v>35368</v>
      </c>
      <c r="F77" s="65">
        <f t="shared" si="3"/>
        <v>35368</v>
      </c>
      <c r="G77" s="78"/>
    </row>
    <row r="78" spans="1:12" s="79" customFormat="1" ht="13.5" customHeight="1" x14ac:dyDescent="0.15">
      <c r="A78" s="75" t="s">
        <v>37</v>
      </c>
      <c r="B78" s="75">
        <v>97500.116999999998</v>
      </c>
      <c r="C78" s="76"/>
      <c r="D78" s="77"/>
      <c r="E78" s="78">
        <v>27740</v>
      </c>
      <c r="F78" s="65">
        <f t="shared" si="3"/>
        <v>27740</v>
      </c>
      <c r="G78" s="78"/>
    </row>
    <row r="79" spans="1:12" s="79" customFormat="1" ht="13.5" customHeight="1" x14ac:dyDescent="0.15">
      <c r="A79" s="75" t="s">
        <v>65</v>
      </c>
      <c r="B79" s="75">
        <v>301730</v>
      </c>
      <c r="C79" s="76"/>
      <c r="D79" s="77"/>
      <c r="E79" s="78">
        <v>0</v>
      </c>
      <c r="F79" s="65">
        <f t="shared" si="3"/>
        <v>0</v>
      </c>
      <c r="G79" s="78"/>
    </row>
    <row r="80" spans="1:12" s="79" customFormat="1" ht="13.5" customHeight="1" x14ac:dyDescent="0.15">
      <c r="A80" s="75" t="s">
        <v>73</v>
      </c>
      <c r="B80" s="75">
        <f>3982453.18+79541.89</f>
        <v>4061995.0700000003</v>
      </c>
      <c r="C80" s="76"/>
      <c r="D80" s="77"/>
      <c r="E80" s="78">
        <v>1029978.44</v>
      </c>
      <c r="F80" s="65">
        <f t="shared" si="3"/>
        <v>1029978.44</v>
      </c>
      <c r="G80" s="78"/>
    </row>
    <row r="81" spans="1:15" s="79" customFormat="1" ht="13.5" customHeight="1" x14ac:dyDescent="0.15">
      <c r="A81" s="75" t="s">
        <v>68</v>
      </c>
      <c r="B81" s="75">
        <f>170236.495+97500.12</f>
        <v>267736.61499999999</v>
      </c>
      <c r="C81" s="76"/>
      <c r="D81" s="77"/>
      <c r="E81" s="78">
        <v>132767.1</v>
      </c>
      <c r="F81" s="65">
        <f t="shared" si="3"/>
        <v>132767.1</v>
      </c>
      <c r="G81" s="78"/>
    </row>
    <row r="82" spans="1:15" s="79" customFormat="1" ht="13.5" customHeight="1" x14ac:dyDescent="0.15">
      <c r="A82" s="75" t="s">
        <v>75</v>
      </c>
      <c r="B82" s="75">
        <v>0</v>
      </c>
      <c r="C82" s="76"/>
      <c r="D82" s="77"/>
      <c r="E82" s="78">
        <v>48000</v>
      </c>
      <c r="F82" s="65">
        <f t="shared" si="3"/>
        <v>48000</v>
      </c>
      <c r="G82" s="78"/>
    </row>
    <row r="83" spans="1:15" s="79" customFormat="1" ht="13.5" customHeight="1" x14ac:dyDescent="0.15">
      <c r="A83" s="75" t="s">
        <v>60</v>
      </c>
      <c r="B83" s="75"/>
      <c r="C83" s="76"/>
      <c r="D83" s="77"/>
      <c r="E83" s="78">
        <v>2000</v>
      </c>
      <c r="F83" s="65">
        <f t="shared" si="3"/>
        <v>2000</v>
      </c>
      <c r="G83" s="78"/>
      <c r="L83" s="80"/>
      <c r="M83" s="80"/>
      <c r="N83" s="80"/>
      <c r="O83" s="80"/>
    </row>
    <row r="84" spans="1:15" s="79" customFormat="1" ht="13.5" customHeight="1" x14ac:dyDescent="0.15">
      <c r="A84" s="75" t="s">
        <v>63</v>
      </c>
      <c r="B84" s="75"/>
      <c r="C84" s="76"/>
      <c r="D84" s="77"/>
      <c r="E84" s="78">
        <f>936.42+2379.88+7986.06+7839.15+1110.38+4783+6982.3+35814.29+34365.18</f>
        <v>102196.66</v>
      </c>
      <c r="F84" s="65">
        <f t="shared" si="3"/>
        <v>102196.66</v>
      </c>
      <c r="G84" s="78"/>
    </row>
    <row r="85" spans="1:15" s="79" customFormat="1" ht="13.5" customHeight="1" x14ac:dyDescent="0.15">
      <c r="A85" s="75" t="s">
        <v>62</v>
      </c>
      <c r="B85" s="75"/>
      <c r="C85" s="76"/>
      <c r="D85" s="77"/>
      <c r="E85" s="78">
        <v>0</v>
      </c>
      <c r="F85" s="65">
        <f t="shared" si="3"/>
        <v>0</v>
      </c>
      <c r="G85" s="78"/>
    </row>
    <row r="86" spans="1:15" s="79" customFormat="1" ht="13.5" customHeight="1" x14ac:dyDescent="0.15">
      <c r="A86" s="75" t="s">
        <v>58</v>
      </c>
      <c r="B86" s="75"/>
      <c r="C86" s="76"/>
      <c r="D86" s="77"/>
      <c r="E86" s="78">
        <f>79.12+125.23+633.5+35.32+814.4+264.45</f>
        <v>1952.0200000000002</v>
      </c>
      <c r="F86" s="65">
        <f t="shared" si="3"/>
        <v>1952.0200000000002</v>
      </c>
      <c r="G86" s="78"/>
    </row>
    <row r="87" spans="1:15" s="72" customFormat="1" ht="13.15" customHeight="1" x14ac:dyDescent="0.25">
      <c r="A87" s="161" t="s">
        <v>40</v>
      </c>
      <c r="B87" s="120"/>
      <c r="C87" s="120"/>
      <c r="D87" s="126"/>
      <c r="E87" s="120"/>
      <c r="F87" s="126"/>
      <c r="G87" s="120"/>
    </row>
    <row r="88" spans="1:15" s="89" customFormat="1" ht="13.5" customHeight="1" x14ac:dyDescent="0.2">
      <c r="A88" s="83" t="s">
        <v>30</v>
      </c>
      <c r="B88" s="83">
        <v>784431.50800000003</v>
      </c>
      <c r="C88" s="84"/>
      <c r="D88" s="85"/>
      <c r="E88" s="86">
        <v>154896.72</v>
      </c>
      <c r="F88" s="87">
        <f>+E88</f>
        <v>154896.72</v>
      </c>
      <c r="G88" s="88"/>
    </row>
    <row r="89" spans="1:15" s="79" customFormat="1" ht="13.5" customHeight="1" x14ac:dyDescent="0.15">
      <c r="A89" s="75" t="s">
        <v>63</v>
      </c>
      <c r="B89" s="75"/>
      <c r="C89" s="76"/>
      <c r="D89" s="77"/>
      <c r="E89" s="78">
        <v>3873.76</v>
      </c>
      <c r="F89" s="87">
        <f>+E89</f>
        <v>3873.76</v>
      </c>
      <c r="G89" s="78"/>
    </row>
    <row r="90" spans="1:15" s="93" customFormat="1" ht="21" customHeight="1" x14ac:dyDescent="0.25">
      <c r="A90" s="90" t="s">
        <v>10</v>
      </c>
      <c r="B90" s="90">
        <f>SUM(B12:B89)</f>
        <v>46990738.834999993</v>
      </c>
      <c r="C90" s="91"/>
      <c r="D90" s="92"/>
      <c r="E90" s="91">
        <f>SUM(E12:E89)</f>
        <v>19515190.920000006</v>
      </c>
      <c r="F90" s="92">
        <f>SUM(F12:F89)</f>
        <v>19515190.920000006</v>
      </c>
      <c r="G90" s="90"/>
    </row>
    <row r="91" spans="1:15" s="89" customFormat="1" ht="13.5" customHeight="1" x14ac:dyDescent="0.2">
      <c r="A91" s="83" t="s">
        <v>11</v>
      </c>
      <c r="B91" s="83"/>
      <c r="C91" s="94"/>
      <c r="D91" s="95"/>
      <c r="E91" s="78"/>
      <c r="F91" s="96"/>
      <c r="G91" s="78"/>
    </row>
    <row r="92" spans="1:15" s="89" customFormat="1" ht="13.5" customHeight="1" x14ac:dyDescent="0.2">
      <c r="A92" s="83" t="s">
        <v>12</v>
      </c>
      <c r="B92" s="83"/>
      <c r="C92" s="94"/>
      <c r="D92" s="95"/>
      <c r="E92" s="78"/>
      <c r="F92" s="96"/>
      <c r="G92" s="78"/>
    </row>
    <row r="93" spans="1:15" s="89" customFormat="1" ht="13.5" customHeight="1" x14ac:dyDescent="0.2">
      <c r="A93" s="83" t="s">
        <v>13</v>
      </c>
      <c r="B93" s="83"/>
      <c r="C93" s="94"/>
      <c r="D93" s="95"/>
      <c r="E93" s="78"/>
      <c r="F93" s="96"/>
      <c r="G93" s="78"/>
    </row>
    <row r="94" spans="1:15" s="89" customFormat="1" ht="13.5" customHeight="1" x14ac:dyDescent="0.2">
      <c r="A94" s="83" t="s">
        <v>14</v>
      </c>
      <c r="B94" s="83"/>
      <c r="C94" s="94"/>
      <c r="D94" s="95"/>
      <c r="E94" s="78"/>
      <c r="F94" s="96"/>
      <c r="G94" s="78"/>
    </row>
    <row r="95" spans="1:15" s="89" customFormat="1" ht="13.5" customHeight="1" x14ac:dyDescent="0.2">
      <c r="A95" s="97" t="s">
        <v>15</v>
      </c>
      <c r="B95" s="97"/>
      <c r="C95" s="94"/>
      <c r="D95" s="95"/>
      <c r="E95" s="78"/>
      <c r="F95" s="96"/>
      <c r="G95" s="78"/>
      <c r="K95" s="98"/>
    </row>
    <row r="96" spans="1:15" s="89" customFormat="1" ht="27.75" customHeight="1" x14ac:dyDescent="0.2">
      <c r="A96" s="99" t="s">
        <v>16</v>
      </c>
      <c r="B96" s="99"/>
      <c r="C96" s="94"/>
      <c r="D96" s="95"/>
      <c r="E96" s="78"/>
      <c r="F96" s="96"/>
      <c r="G96" s="78"/>
    </row>
    <row r="97" spans="1:15" s="105" customFormat="1" ht="13.5" customHeight="1" x14ac:dyDescent="0.2">
      <c r="A97" s="100" t="s">
        <v>17</v>
      </c>
      <c r="B97" s="100"/>
      <c r="C97" s="101"/>
      <c r="D97" s="102"/>
      <c r="E97" s="103"/>
      <c r="F97" s="104"/>
      <c r="G97" s="103"/>
    </row>
    <row r="98" spans="1:15" s="105" customFormat="1" ht="13.5" customHeight="1" x14ac:dyDescent="0.2">
      <c r="A98" s="100" t="s">
        <v>18</v>
      </c>
      <c r="B98" s="100"/>
      <c r="C98" s="101"/>
      <c r="D98" s="102"/>
      <c r="E98" s="103"/>
      <c r="F98" s="104"/>
      <c r="G98" s="103"/>
    </row>
    <row r="99" spans="1:15" s="105" customFormat="1" ht="13.5" customHeight="1" x14ac:dyDescent="0.2">
      <c r="A99" s="100" t="s">
        <v>19</v>
      </c>
      <c r="B99" s="100"/>
      <c r="C99" s="101"/>
      <c r="D99" s="102"/>
      <c r="E99" s="103"/>
      <c r="F99" s="104"/>
      <c r="G99" s="103"/>
    </row>
    <row r="100" spans="1:15" ht="13.5" customHeight="1" x14ac:dyDescent="0.25">
      <c r="A100" s="163" t="s">
        <v>20</v>
      </c>
      <c r="B100" s="106">
        <f>+B107+B110+B111+B113</f>
        <v>14712691.699999999</v>
      </c>
      <c r="C100" s="60"/>
      <c r="D100" s="107"/>
      <c r="E100" s="60">
        <f>+E107+E111+E112+E113+E114+E115</f>
        <v>2495977.12</v>
      </c>
      <c r="F100" s="60">
        <f>+F107+F111+F112+F113+F114+F115</f>
        <v>2495977.12</v>
      </c>
      <c r="G100" s="60">
        <f>+G107+G113</f>
        <v>0</v>
      </c>
    </row>
    <row r="101" spans="1:15" s="72" customFormat="1" ht="13.15" customHeight="1" x14ac:dyDescent="0.25">
      <c r="A101" s="161" t="s">
        <v>41</v>
      </c>
      <c r="B101" s="120"/>
      <c r="C101" s="120"/>
      <c r="D101" s="126"/>
      <c r="E101" s="120"/>
      <c r="F101" s="126"/>
      <c r="G101" s="120"/>
    </row>
    <row r="102" spans="1:15" s="81" customFormat="1" ht="13.5" customHeight="1" x14ac:dyDescent="0.25">
      <c r="A102" s="164" t="s">
        <v>54</v>
      </c>
      <c r="B102" s="108">
        <f>4212134.42+1241969.6</f>
        <v>5454104.0199999996</v>
      </c>
      <c r="C102" s="109"/>
      <c r="D102" s="110"/>
      <c r="E102" s="108">
        <v>1037246.78</v>
      </c>
      <c r="F102" s="111">
        <f>+E102</f>
        <v>1037246.78</v>
      </c>
      <c r="G102" s="109"/>
    </row>
    <row r="103" spans="1:15" s="114" customFormat="1" ht="13.5" customHeight="1" x14ac:dyDescent="0.15">
      <c r="A103" s="165" t="s">
        <v>60</v>
      </c>
      <c r="B103" s="75"/>
      <c r="C103" s="112"/>
      <c r="D103" s="113"/>
      <c r="E103" s="78">
        <v>3600</v>
      </c>
      <c r="F103" s="65">
        <f t="shared" ref="F103:F106" si="4">+E103</f>
        <v>3600</v>
      </c>
      <c r="G103" s="103"/>
      <c r="L103" s="115"/>
      <c r="M103" s="115"/>
      <c r="N103" s="115"/>
      <c r="O103" s="115"/>
    </row>
    <row r="104" spans="1:15" s="114" customFormat="1" ht="13.5" customHeight="1" x14ac:dyDescent="0.15">
      <c r="A104" s="165" t="s">
        <v>63</v>
      </c>
      <c r="B104" s="75"/>
      <c r="C104" s="112"/>
      <c r="D104" s="113"/>
      <c r="E104" s="78">
        <v>40052.160000000003</v>
      </c>
      <c r="F104" s="65">
        <f t="shared" si="4"/>
        <v>40052.160000000003</v>
      </c>
      <c r="G104" s="103"/>
    </row>
    <row r="105" spans="1:15" s="114" customFormat="1" ht="13.5" customHeight="1" x14ac:dyDescent="0.15">
      <c r="A105" s="165" t="s">
        <v>64</v>
      </c>
      <c r="B105" s="75"/>
      <c r="C105" s="112"/>
      <c r="D105" s="113"/>
      <c r="E105" s="78">
        <v>0</v>
      </c>
      <c r="F105" s="65">
        <f t="shared" si="4"/>
        <v>0</v>
      </c>
      <c r="G105" s="103"/>
    </row>
    <row r="106" spans="1:15" s="114" customFormat="1" ht="13.5" customHeight="1" x14ac:dyDescent="0.15">
      <c r="A106" s="165" t="s">
        <v>58</v>
      </c>
      <c r="B106" s="75"/>
      <c r="C106" s="112"/>
      <c r="D106" s="113"/>
      <c r="E106" s="78">
        <v>347.33</v>
      </c>
      <c r="F106" s="65">
        <f t="shared" si="4"/>
        <v>347.33</v>
      </c>
      <c r="G106" s="103"/>
    </row>
    <row r="107" spans="1:15" s="105" customFormat="1" ht="21" customHeight="1" x14ac:dyDescent="0.2">
      <c r="A107" s="166" t="s">
        <v>10</v>
      </c>
      <c r="B107" s="90">
        <f>+B102</f>
        <v>5454104.0199999996</v>
      </c>
      <c r="C107" s="66"/>
      <c r="D107" s="65"/>
      <c r="E107" s="90">
        <f>+E102+E103+E104+E105+E106</f>
        <v>1081246.27</v>
      </c>
      <c r="F107" s="111">
        <f>+E107</f>
        <v>1081246.27</v>
      </c>
      <c r="G107" s="103"/>
    </row>
    <row r="108" spans="1:15" s="105" customFormat="1" ht="13.5" customHeight="1" x14ac:dyDescent="0.2">
      <c r="A108" s="164" t="s">
        <v>11</v>
      </c>
      <c r="B108" s="83"/>
      <c r="C108" s="101"/>
      <c r="D108" s="102"/>
      <c r="E108" s="78"/>
      <c r="F108" s="96"/>
      <c r="G108" s="103"/>
    </row>
    <row r="109" spans="1:15" s="105" customFormat="1" ht="13.5" customHeight="1" x14ac:dyDescent="0.2">
      <c r="A109" s="164" t="s">
        <v>12</v>
      </c>
      <c r="B109" s="83"/>
      <c r="C109" s="101"/>
      <c r="D109" s="102"/>
      <c r="E109" s="78"/>
      <c r="F109" s="96"/>
      <c r="G109" s="103"/>
    </row>
    <row r="110" spans="1:15" s="105" customFormat="1" ht="13.5" customHeight="1" x14ac:dyDescent="0.2">
      <c r="A110" s="164" t="s">
        <v>13</v>
      </c>
      <c r="B110" s="83">
        <f>126397.14+159083.78</f>
        <v>285480.92</v>
      </c>
      <c r="C110" s="101"/>
      <c r="D110" s="102"/>
      <c r="E110" s="78"/>
      <c r="F110" s="96"/>
      <c r="G110" s="103"/>
    </row>
    <row r="111" spans="1:15" s="105" customFormat="1" ht="13.5" customHeight="1" x14ac:dyDescent="0.2">
      <c r="A111" s="164" t="s">
        <v>14</v>
      </c>
      <c r="B111" s="83">
        <v>1045850.23</v>
      </c>
      <c r="C111" s="101"/>
      <c r="D111" s="102"/>
      <c r="E111" s="78">
        <v>240409.14</v>
      </c>
      <c r="F111" s="65">
        <f>+E111</f>
        <v>240409.14</v>
      </c>
      <c r="G111" s="103"/>
    </row>
    <row r="112" spans="1:15" s="105" customFormat="1" ht="13.5" customHeight="1" x14ac:dyDescent="0.2">
      <c r="A112" s="165" t="s">
        <v>63</v>
      </c>
      <c r="B112" s="83"/>
      <c r="C112" s="101"/>
      <c r="D112" s="102"/>
      <c r="E112" s="78">
        <v>2209.4</v>
      </c>
      <c r="F112" s="65">
        <f t="shared" ref="F112:F115" si="5">+E112</f>
        <v>2209.4</v>
      </c>
      <c r="G112" s="103"/>
    </row>
    <row r="113" spans="1:7" s="105" customFormat="1" ht="13.5" customHeight="1" x14ac:dyDescent="0.2">
      <c r="A113" s="167" t="s">
        <v>15</v>
      </c>
      <c r="B113" s="97">
        <v>7927256.5300000003</v>
      </c>
      <c r="C113" s="78"/>
      <c r="D113" s="96"/>
      <c r="E113" s="78">
        <v>1128538.1599999999</v>
      </c>
      <c r="F113" s="65">
        <f t="shared" si="5"/>
        <v>1128538.1599999999</v>
      </c>
      <c r="G113" s="78"/>
    </row>
    <row r="114" spans="1:7" s="105" customFormat="1" ht="13.5" customHeight="1" x14ac:dyDescent="0.2">
      <c r="A114" s="165" t="s">
        <v>63</v>
      </c>
      <c r="B114" s="97"/>
      <c r="C114" s="78"/>
      <c r="D114" s="96"/>
      <c r="E114" s="78">
        <v>43309.45</v>
      </c>
      <c r="F114" s="65">
        <f t="shared" si="5"/>
        <v>43309.45</v>
      </c>
      <c r="G114" s="78"/>
    </row>
    <row r="115" spans="1:7" s="105" customFormat="1" ht="13.5" customHeight="1" x14ac:dyDescent="0.2">
      <c r="A115" s="165" t="s">
        <v>58</v>
      </c>
      <c r="B115" s="97"/>
      <c r="C115" s="78"/>
      <c r="D115" s="96"/>
      <c r="E115" s="78">
        <v>264.7</v>
      </c>
      <c r="F115" s="65">
        <f t="shared" si="5"/>
        <v>264.7</v>
      </c>
      <c r="G115" s="78"/>
    </row>
    <row r="116" spans="1:7" s="105" customFormat="1" ht="30" customHeight="1" x14ac:dyDescent="0.2">
      <c r="A116" s="116" t="s">
        <v>16</v>
      </c>
      <c r="B116" s="116"/>
      <c r="C116" s="101"/>
      <c r="D116" s="102"/>
      <c r="E116" s="78"/>
      <c r="F116" s="96"/>
      <c r="G116" s="103"/>
    </row>
    <row r="117" spans="1:7" s="105" customFormat="1" ht="13.5" customHeight="1" x14ac:dyDescent="0.2">
      <c r="A117" s="100" t="s">
        <v>17</v>
      </c>
      <c r="B117" s="100"/>
      <c r="C117" s="101"/>
      <c r="D117" s="102"/>
      <c r="E117" s="103"/>
      <c r="F117" s="104"/>
      <c r="G117" s="103"/>
    </row>
    <row r="118" spans="1:7" s="105" customFormat="1" ht="13.5" customHeight="1" x14ac:dyDescent="0.2">
      <c r="A118" s="100" t="s">
        <v>18</v>
      </c>
      <c r="B118" s="100"/>
      <c r="C118" s="101"/>
      <c r="D118" s="102"/>
      <c r="E118" s="103"/>
      <c r="F118" s="104"/>
      <c r="G118" s="103"/>
    </row>
    <row r="119" spans="1:7" s="105" customFormat="1" ht="13.5" customHeight="1" x14ac:dyDescent="0.2">
      <c r="A119" s="100" t="s">
        <v>19</v>
      </c>
      <c r="B119" s="100"/>
      <c r="C119" s="101"/>
      <c r="D119" s="102"/>
      <c r="E119" s="103"/>
      <c r="F119" s="104"/>
      <c r="G119" s="103"/>
    </row>
    <row r="120" spans="1:7" ht="36.75" customHeight="1" x14ac:dyDescent="0.25">
      <c r="A120" s="168" t="s">
        <v>21</v>
      </c>
      <c r="B120" s="117">
        <f>+B10+B100</f>
        <v>61703430.534999996</v>
      </c>
      <c r="C120" s="117">
        <f t="shared" ref="C120:G120" si="6">+C10+C100</f>
        <v>0</v>
      </c>
      <c r="D120" s="117">
        <f t="shared" si="6"/>
        <v>0</v>
      </c>
      <c r="E120" s="117">
        <f t="shared" si="6"/>
        <v>22011168.040000007</v>
      </c>
      <c r="F120" s="117">
        <f t="shared" si="6"/>
        <v>22011168.040000007</v>
      </c>
      <c r="G120" s="117">
        <f t="shared" si="6"/>
        <v>0</v>
      </c>
    </row>
    <row r="122" spans="1:7" x14ac:dyDescent="0.25">
      <c r="B122" s="119"/>
    </row>
  </sheetData>
  <mergeCells count="12">
    <mergeCell ref="A6:A8"/>
    <mergeCell ref="C6:F6"/>
    <mergeCell ref="G6:G8"/>
    <mergeCell ref="E7:E8"/>
    <mergeCell ref="F7:F8"/>
    <mergeCell ref="B7:B8"/>
    <mergeCell ref="D7:D8"/>
    <mergeCell ref="A5:G5"/>
    <mergeCell ref="A1:G1"/>
    <mergeCell ref="A2:G2"/>
    <mergeCell ref="A3:G3"/>
    <mergeCell ref="A4:G4"/>
  </mergeCells>
  <pageMargins left="0.78740157480314965" right="0.51181102362204722" top="0.23" bottom="0.27559055118110237" header="0.16" footer="0.15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zoomScaleNormal="100" workbookViewId="0">
      <selection activeCell="G23" sqref="G23"/>
    </sheetView>
  </sheetViews>
  <sheetFormatPr baseColWidth="10" defaultRowHeight="15" x14ac:dyDescent="0.25"/>
  <cols>
    <col min="1" max="1" width="26.5703125" style="128" customWidth="1"/>
    <col min="2" max="2" width="16.7109375" style="128" customWidth="1"/>
    <col min="3" max="3" width="12" style="128" customWidth="1"/>
    <col min="4" max="4" width="12.42578125" style="128" customWidth="1"/>
    <col min="5" max="5" width="15.85546875" style="128" customWidth="1"/>
    <col min="6" max="6" width="16.28515625" style="128" customWidth="1"/>
    <col min="7" max="7" width="8.140625" style="128" customWidth="1"/>
    <col min="8" max="8" width="12.7109375" style="20" bestFit="1" customWidth="1"/>
    <col min="9" max="9" width="12.7109375" style="128" bestFit="1" customWidth="1"/>
    <col min="10" max="10" width="11.42578125" style="128"/>
    <col min="11" max="11" width="16.28515625" style="128" bestFit="1" customWidth="1"/>
    <col min="12" max="16384" width="11.42578125" style="128"/>
  </cols>
  <sheetData>
    <row r="1" spans="1:20" ht="12" customHeight="1" x14ac:dyDescent="0.25">
      <c r="A1" s="127"/>
      <c r="B1" s="127"/>
      <c r="C1" s="127"/>
      <c r="D1" s="127"/>
      <c r="E1" s="127"/>
      <c r="F1" s="127"/>
      <c r="G1" s="127"/>
    </row>
    <row r="2" spans="1:20" ht="11.25" customHeight="1" x14ac:dyDescent="0.25">
      <c r="A2" s="129" t="s">
        <v>42</v>
      </c>
      <c r="B2" s="130"/>
      <c r="C2" s="130"/>
      <c r="D2" s="130"/>
      <c r="E2" s="130"/>
      <c r="F2" s="130"/>
      <c r="G2" s="131"/>
    </row>
    <row r="3" spans="1:20" ht="10.5" customHeight="1" x14ac:dyDescent="0.25">
      <c r="A3" s="132" t="s">
        <v>0</v>
      </c>
      <c r="B3" s="133"/>
      <c r="C3" s="133"/>
      <c r="D3" s="133"/>
      <c r="E3" s="133"/>
      <c r="F3" s="133"/>
      <c r="G3" s="134"/>
    </row>
    <row r="4" spans="1:20" ht="10.5" customHeight="1" x14ac:dyDescent="0.25">
      <c r="A4" s="132" t="s">
        <v>43</v>
      </c>
      <c r="B4" s="133"/>
      <c r="C4" s="133"/>
      <c r="D4" s="133"/>
      <c r="E4" s="133"/>
      <c r="F4" s="133"/>
      <c r="G4" s="134"/>
    </row>
    <row r="5" spans="1:20" ht="10.5" customHeight="1" x14ac:dyDescent="0.25">
      <c r="A5" s="132" t="s">
        <v>74</v>
      </c>
      <c r="B5" s="133"/>
      <c r="C5" s="133"/>
      <c r="D5" s="133"/>
      <c r="E5" s="133"/>
      <c r="F5" s="133"/>
      <c r="G5" s="134"/>
    </row>
    <row r="6" spans="1:20" ht="9.75" customHeight="1" x14ac:dyDescent="0.25">
      <c r="A6" s="129" t="s">
        <v>44</v>
      </c>
      <c r="B6" s="135" t="s">
        <v>1</v>
      </c>
      <c r="C6" s="136"/>
      <c r="D6" s="136"/>
      <c r="E6" s="136"/>
      <c r="F6" s="137"/>
      <c r="G6" s="138" t="s">
        <v>2</v>
      </c>
    </row>
    <row r="7" spans="1:20" ht="7.5" customHeight="1" x14ac:dyDescent="0.25">
      <c r="A7" s="132"/>
      <c r="B7" s="139" t="s">
        <v>3</v>
      </c>
      <c r="C7" s="140" t="s">
        <v>4</v>
      </c>
      <c r="D7" s="141" t="s">
        <v>5</v>
      </c>
      <c r="E7" s="139" t="s">
        <v>6</v>
      </c>
      <c r="F7" s="139" t="s">
        <v>7</v>
      </c>
      <c r="G7" s="142"/>
    </row>
    <row r="8" spans="1:20" ht="7.5" customHeight="1" x14ac:dyDescent="0.25">
      <c r="A8" s="132"/>
      <c r="B8" s="143"/>
      <c r="C8" s="144" t="s">
        <v>8</v>
      </c>
      <c r="D8" s="145"/>
      <c r="E8" s="143"/>
      <c r="F8" s="143"/>
      <c r="G8" s="14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6.6" customHeight="1" x14ac:dyDescent="0.25">
      <c r="A9" s="1"/>
      <c r="B9" s="2"/>
      <c r="C9" s="3"/>
      <c r="D9" s="3"/>
      <c r="E9" s="3"/>
      <c r="F9" s="3"/>
      <c r="G9" s="3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1.25" customHeight="1" x14ac:dyDescent="0.25">
      <c r="A10" s="147" t="s">
        <v>9</v>
      </c>
      <c r="B10" s="4">
        <f>+B15+B20</f>
        <v>46990738.839999996</v>
      </c>
      <c r="C10" s="4"/>
      <c r="D10" s="4"/>
      <c r="E10" s="4">
        <f>+E15+E17+E20</f>
        <v>19515190.920000002</v>
      </c>
      <c r="F10" s="4">
        <f>+F15+F17+F20</f>
        <v>19515190.920000002</v>
      </c>
      <c r="G10" s="156">
        <f>+G15+G20</f>
        <v>0</v>
      </c>
      <c r="I10" s="20"/>
      <c r="J10" s="20"/>
      <c r="K10" s="26"/>
      <c r="L10" s="20"/>
      <c r="M10" s="25"/>
      <c r="N10" s="25"/>
      <c r="O10" s="25"/>
      <c r="P10" s="25"/>
      <c r="Q10" s="25"/>
      <c r="R10" s="25"/>
      <c r="S10" s="25"/>
      <c r="T10" s="25"/>
    </row>
    <row r="11" spans="1:20" s="10" customFormat="1" ht="15.75" customHeight="1" x14ac:dyDescent="0.25">
      <c r="A11" s="14" t="s">
        <v>31</v>
      </c>
      <c r="B11" s="11">
        <v>17534344.5</v>
      </c>
      <c r="C11" s="11"/>
      <c r="D11" s="9"/>
      <c r="E11" s="11">
        <v>5909136.1699999999</v>
      </c>
      <c r="F11" s="11">
        <f>+E11</f>
        <v>5909136.1699999999</v>
      </c>
      <c r="G11" s="11"/>
      <c r="H11" s="21">
        <f>+B11-E11</f>
        <v>11625208.33</v>
      </c>
      <c r="I11" s="21"/>
      <c r="J11" s="21"/>
      <c r="K11" s="27"/>
      <c r="L11" s="21"/>
      <c r="M11" s="27"/>
      <c r="N11" s="27"/>
      <c r="O11" s="27"/>
      <c r="P11" s="27"/>
      <c r="Q11" s="27"/>
      <c r="R11" s="27"/>
      <c r="S11" s="27"/>
      <c r="T11" s="27"/>
    </row>
    <row r="12" spans="1:20" s="10" customFormat="1" ht="15.75" customHeight="1" x14ac:dyDescent="0.25">
      <c r="A12" s="14" t="s">
        <v>45</v>
      </c>
      <c r="B12" s="11">
        <v>14335981.41</v>
      </c>
      <c r="C12" s="11"/>
      <c r="D12" s="9"/>
      <c r="E12" s="15">
        <v>9593013.0700000003</v>
      </c>
      <c r="F12" s="11">
        <f t="shared" ref="F12:F14" si="0">+E12</f>
        <v>9593013.0700000003</v>
      </c>
      <c r="G12" s="11"/>
      <c r="H12" s="21">
        <f t="shared" ref="H12:H14" si="1">+B12-E12</f>
        <v>4742968.34</v>
      </c>
      <c r="I12" s="21"/>
      <c r="J12" s="21"/>
      <c r="K12" s="27"/>
      <c r="L12" s="21"/>
      <c r="M12" s="27"/>
      <c r="N12" s="27"/>
      <c r="O12" s="27"/>
      <c r="P12" s="27"/>
      <c r="Q12" s="27"/>
      <c r="R12" s="27"/>
      <c r="S12" s="27"/>
      <c r="T12" s="27"/>
    </row>
    <row r="13" spans="1:20" s="10" customFormat="1" ht="15.75" customHeight="1" x14ac:dyDescent="0.25">
      <c r="A13" s="14" t="s">
        <v>46</v>
      </c>
      <c r="B13" s="11">
        <v>14335981.42</v>
      </c>
      <c r="C13" s="11"/>
      <c r="D13" s="9"/>
      <c r="E13" s="15">
        <v>3854271.2</v>
      </c>
      <c r="F13" s="11">
        <f t="shared" si="0"/>
        <v>3854271.2</v>
      </c>
      <c r="G13" s="11"/>
      <c r="H13" s="21">
        <f t="shared" si="1"/>
        <v>10481710.219999999</v>
      </c>
      <c r="I13" s="21"/>
      <c r="J13" s="21"/>
      <c r="K13" s="27"/>
      <c r="L13" s="21"/>
      <c r="M13" s="27"/>
      <c r="N13" s="27"/>
      <c r="O13" s="27"/>
      <c r="P13" s="27"/>
      <c r="Q13" s="27"/>
      <c r="R13" s="27"/>
      <c r="S13" s="27"/>
      <c r="T13" s="27"/>
    </row>
    <row r="14" spans="1:20" s="10" customFormat="1" ht="15.75" customHeight="1" x14ac:dyDescent="0.25">
      <c r="A14" s="14" t="s">
        <v>40</v>
      </c>
      <c r="B14" s="11">
        <v>784431.51</v>
      </c>
      <c r="C14" s="11"/>
      <c r="D14" s="9"/>
      <c r="E14" s="15">
        <v>158770.48000000001</v>
      </c>
      <c r="F14" s="11">
        <f t="shared" si="0"/>
        <v>158770.48000000001</v>
      </c>
      <c r="G14" s="11"/>
      <c r="H14" s="21">
        <f t="shared" si="1"/>
        <v>625661.03</v>
      </c>
      <c r="I14" s="31"/>
      <c r="J14" s="21"/>
      <c r="K14" s="27"/>
      <c r="L14" s="21"/>
      <c r="M14" s="27"/>
      <c r="N14" s="27"/>
      <c r="O14" s="27"/>
      <c r="P14" s="27"/>
      <c r="Q14" s="27"/>
      <c r="R14" s="27"/>
      <c r="S14" s="27"/>
      <c r="T14" s="27"/>
    </row>
    <row r="15" spans="1:20" s="12" customFormat="1" ht="22.5" customHeight="1" x14ac:dyDescent="0.25">
      <c r="A15" s="13" t="s">
        <v>10</v>
      </c>
      <c r="B15" s="13">
        <f>SUM(B11:B14)</f>
        <v>46990738.839999996</v>
      </c>
      <c r="C15" s="13"/>
      <c r="D15" s="13"/>
      <c r="E15" s="13">
        <f>SUM(E11:E14)</f>
        <v>19515190.920000002</v>
      </c>
      <c r="F15" s="11">
        <f>+E15</f>
        <v>19515190.920000002</v>
      </c>
      <c r="G15" s="13"/>
      <c r="H15" s="22"/>
      <c r="I15" s="22"/>
      <c r="J15" s="22"/>
      <c r="K15" s="28"/>
      <c r="L15" s="22"/>
      <c r="M15" s="28"/>
      <c r="N15" s="28"/>
      <c r="O15" s="28"/>
      <c r="P15" s="28"/>
      <c r="Q15" s="28"/>
      <c r="R15" s="28"/>
      <c r="S15" s="28"/>
      <c r="T15" s="28"/>
    </row>
    <row r="16" spans="1:20" s="6" customFormat="1" ht="15.75" customHeight="1" x14ac:dyDescent="0.2">
      <c r="A16" s="149" t="s">
        <v>11</v>
      </c>
      <c r="B16" s="7"/>
      <c r="C16" s="5"/>
      <c r="D16" s="5"/>
      <c r="E16" s="8"/>
      <c r="F16" s="8"/>
      <c r="G16" s="157"/>
      <c r="H16" s="23"/>
      <c r="I16" s="23"/>
      <c r="J16" s="23"/>
      <c r="K16" s="29"/>
      <c r="L16" s="23"/>
      <c r="M16" s="29"/>
      <c r="N16" s="29"/>
      <c r="O16" s="29"/>
      <c r="P16" s="29"/>
      <c r="Q16" s="29"/>
      <c r="R16" s="29"/>
      <c r="S16" s="29"/>
      <c r="T16" s="29"/>
    </row>
    <row r="17" spans="1:20" s="6" customFormat="1" ht="15.75" customHeight="1" x14ac:dyDescent="0.2">
      <c r="A17" s="149" t="s">
        <v>12</v>
      </c>
      <c r="B17" s="13"/>
      <c r="C17" s="13"/>
      <c r="D17" s="13"/>
      <c r="E17" s="13"/>
      <c r="F17" s="13"/>
      <c r="G17" s="157"/>
      <c r="H17" s="23"/>
      <c r="I17" s="23"/>
      <c r="J17" s="23"/>
      <c r="K17" s="29"/>
      <c r="L17" s="23"/>
      <c r="M17" s="29"/>
      <c r="N17" s="29"/>
      <c r="O17" s="29"/>
      <c r="P17" s="29"/>
      <c r="Q17" s="29"/>
      <c r="R17" s="29"/>
      <c r="S17" s="29"/>
      <c r="T17" s="29"/>
    </row>
    <row r="18" spans="1:20" s="6" customFormat="1" ht="15.75" customHeight="1" x14ac:dyDescent="0.2">
      <c r="A18" s="149" t="s">
        <v>13</v>
      </c>
      <c r="B18" s="13"/>
      <c r="C18" s="13"/>
      <c r="D18" s="13"/>
      <c r="E18" s="13"/>
      <c r="F18" s="13"/>
      <c r="G18" s="157"/>
      <c r="H18" s="23"/>
      <c r="I18" s="23"/>
      <c r="J18" s="23">
        <v>17</v>
      </c>
      <c r="K18" s="29"/>
      <c r="L18" s="23"/>
      <c r="M18" s="29"/>
      <c r="N18" s="29"/>
      <c r="O18" s="29"/>
      <c r="P18" s="29"/>
      <c r="Q18" s="29"/>
      <c r="R18" s="29"/>
      <c r="S18" s="29"/>
      <c r="T18" s="29"/>
    </row>
    <row r="19" spans="1:20" s="6" customFormat="1" ht="15.75" customHeight="1" x14ac:dyDescent="0.2">
      <c r="A19" s="149" t="s">
        <v>14</v>
      </c>
      <c r="B19" s="13"/>
      <c r="C19" s="13"/>
      <c r="D19" s="9"/>
      <c r="E19" s="13"/>
      <c r="F19" s="13"/>
      <c r="G19" s="157"/>
      <c r="H19" s="21">
        <f t="shared" ref="H19:H20" si="2">+B19-E19</f>
        <v>0</v>
      </c>
      <c r="I19" s="23"/>
      <c r="J19" s="23"/>
      <c r="K19" s="29"/>
      <c r="L19" s="23"/>
      <c r="M19" s="29"/>
      <c r="N19" s="29"/>
      <c r="O19" s="29"/>
      <c r="P19" s="29"/>
      <c r="Q19" s="29"/>
      <c r="R19" s="29"/>
      <c r="S19" s="29"/>
      <c r="T19" s="29"/>
    </row>
    <row r="20" spans="1:20" s="6" customFormat="1" ht="15.75" customHeight="1" x14ac:dyDescent="0.2">
      <c r="A20" s="150" t="s">
        <v>15</v>
      </c>
      <c r="B20" s="13"/>
      <c r="C20" s="13"/>
      <c r="D20" s="9"/>
      <c r="E20" s="13"/>
      <c r="F20" s="13"/>
      <c r="G20" s="157"/>
      <c r="H20" s="21">
        <f t="shared" si="2"/>
        <v>0</v>
      </c>
      <c r="I20" s="23"/>
      <c r="J20" s="23"/>
      <c r="K20" s="29"/>
      <c r="L20" s="23"/>
      <c r="M20" s="29"/>
      <c r="N20" s="29"/>
      <c r="O20" s="29"/>
      <c r="P20" s="29"/>
      <c r="Q20" s="29"/>
      <c r="R20" s="29"/>
      <c r="S20" s="29"/>
      <c r="T20" s="29"/>
    </row>
    <row r="21" spans="1:20" s="6" customFormat="1" ht="29.25" customHeight="1" x14ac:dyDescent="0.2">
      <c r="A21" s="151" t="s">
        <v>16</v>
      </c>
      <c r="B21" s="7"/>
      <c r="C21" s="5"/>
      <c r="D21" s="5"/>
      <c r="E21" s="8"/>
      <c r="F21" s="8"/>
      <c r="G21" s="157"/>
      <c r="H21" s="23"/>
      <c r="I21" s="23"/>
      <c r="J21" s="23"/>
      <c r="K21" s="29"/>
      <c r="L21" s="23"/>
      <c r="M21" s="29"/>
      <c r="N21" s="29"/>
      <c r="O21" s="29"/>
      <c r="P21" s="29"/>
      <c r="Q21" s="29"/>
      <c r="R21" s="29"/>
      <c r="S21" s="29"/>
      <c r="T21" s="29"/>
    </row>
    <row r="22" spans="1:20" s="19" customFormat="1" ht="15.75" customHeight="1" x14ac:dyDescent="0.15">
      <c r="A22" s="152" t="s">
        <v>17</v>
      </c>
      <c r="B22" s="16"/>
      <c r="C22" s="17"/>
      <c r="D22" s="17"/>
      <c r="E22" s="18"/>
      <c r="F22" s="18"/>
      <c r="G22" s="158"/>
      <c r="H22" s="24"/>
      <c r="I22" s="24"/>
      <c r="J22" s="24"/>
      <c r="K22" s="30"/>
      <c r="L22" s="24"/>
      <c r="M22" s="30"/>
      <c r="N22" s="30"/>
      <c r="O22" s="30"/>
      <c r="P22" s="30"/>
      <c r="Q22" s="30"/>
      <c r="R22" s="30"/>
      <c r="S22" s="30"/>
      <c r="T22" s="30"/>
    </row>
    <row r="23" spans="1:20" s="19" customFormat="1" ht="15.75" customHeight="1" x14ac:dyDescent="0.15">
      <c r="A23" s="152" t="s">
        <v>18</v>
      </c>
      <c r="B23" s="16"/>
      <c r="C23" s="17"/>
      <c r="D23" s="17"/>
      <c r="E23" s="18"/>
      <c r="F23" s="18"/>
      <c r="G23" s="158"/>
      <c r="H23" s="24"/>
      <c r="I23" s="24"/>
      <c r="J23" s="24"/>
      <c r="K23" s="30"/>
      <c r="L23" s="24"/>
      <c r="M23" s="30"/>
      <c r="N23" s="30"/>
      <c r="O23" s="30"/>
      <c r="P23" s="30"/>
      <c r="Q23" s="30"/>
      <c r="R23" s="30"/>
      <c r="S23" s="30"/>
      <c r="T23" s="30"/>
    </row>
    <row r="24" spans="1:20" s="19" customFormat="1" ht="15.75" customHeight="1" x14ac:dyDescent="0.15">
      <c r="A24" s="152" t="s">
        <v>19</v>
      </c>
      <c r="B24" s="16"/>
      <c r="C24" s="17"/>
      <c r="D24" s="17"/>
      <c r="E24" s="18"/>
      <c r="F24" s="18"/>
      <c r="G24" s="15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1.25" customHeight="1" x14ac:dyDescent="0.25">
      <c r="A25" s="153" t="s">
        <v>20</v>
      </c>
      <c r="B25" s="4">
        <f>+B27+B31+B32</f>
        <v>14712691.699999999</v>
      </c>
      <c r="C25" s="4"/>
      <c r="D25" s="4"/>
      <c r="E25" s="4">
        <f>+E27+E32+E31</f>
        <v>2495977.12</v>
      </c>
      <c r="F25" s="4">
        <f>+F27+F32+F31</f>
        <v>2495977.12</v>
      </c>
      <c r="G25" s="156">
        <f>+G27+G32</f>
        <v>0</v>
      </c>
      <c r="H25" s="25"/>
      <c r="I25" s="25"/>
      <c r="J25" s="25"/>
      <c r="K25" s="26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10" customFormat="1" ht="15.75" customHeight="1" x14ac:dyDescent="0.25">
      <c r="A26" s="14" t="s">
        <v>41</v>
      </c>
      <c r="B26" s="13">
        <f>+B27</f>
        <v>5454104.0300000003</v>
      </c>
      <c r="C26" s="13"/>
      <c r="D26" s="13"/>
      <c r="E26" s="13">
        <f>+E27+E31+E32</f>
        <v>2495977.12</v>
      </c>
      <c r="F26" s="13">
        <f>+F27+F29+F32</f>
        <v>2253358.58</v>
      </c>
      <c r="G26" s="11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6" customFormat="1" ht="23.25" customHeight="1" x14ac:dyDescent="0.2">
      <c r="A27" s="154" t="s">
        <v>10</v>
      </c>
      <c r="B27" s="13">
        <f>4212134.42+1241969.61</f>
        <v>5454104.0300000003</v>
      </c>
      <c r="C27" s="9"/>
      <c r="D27" s="9"/>
      <c r="E27" s="13">
        <v>1081246.27</v>
      </c>
      <c r="F27" s="13">
        <f>+E27</f>
        <v>1081246.27</v>
      </c>
      <c r="G27" s="157"/>
      <c r="H27" s="23"/>
    </row>
    <row r="28" spans="1:20" s="6" customFormat="1" ht="15.75" customHeight="1" x14ac:dyDescent="0.2">
      <c r="A28" s="149" t="s">
        <v>11</v>
      </c>
      <c r="B28" s="13"/>
      <c r="C28" s="13"/>
      <c r="D28" s="13"/>
      <c r="E28" s="13"/>
      <c r="F28" s="13"/>
      <c r="G28" s="157"/>
      <c r="H28" s="23"/>
    </row>
    <row r="29" spans="1:20" s="6" customFormat="1" ht="15.75" customHeight="1" x14ac:dyDescent="0.2">
      <c r="A29" s="149" t="s">
        <v>12</v>
      </c>
      <c r="C29" s="13"/>
      <c r="D29" s="13"/>
      <c r="E29" s="13"/>
      <c r="F29" s="13"/>
      <c r="G29" s="157"/>
      <c r="H29" s="23"/>
    </row>
    <row r="30" spans="1:20" s="6" customFormat="1" ht="15.75" customHeight="1" x14ac:dyDescent="0.2">
      <c r="A30" s="149" t="s">
        <v>13</v>
      </c>
      <c r="B30" s="13"/>
      <c r="C30" s="13"/>
      <c r="D30" s="13"/>
      <c r="E30" s="13"/>
      <c r="F30" s="13"/>
      <c r="G30" s="157"/>
      <c r="H30" s="23"/>
    </row>
    <row r="31" spans="1:20" s="6" customFormat="1" ht="15.75" customHeight="1" x14ac:dyDescent="0.2">
      <c r="A31" s="149" t="s">
        <v>14</v>
      </c>
      <c r="B31" s="13">
        <v>1045850.23</v>
      </c>
      <c r="C31" s="13"/>
      <c r="D31" s="9"/>
      <c r="E31" s="13">
        <v>242618.54</v>
      </c>
      <c r="F31" s="13">
        <f>+E31</f>
        <v>242618.54</v>
      </c>
      <c r="G31" s="157"/>
      <c r="H31" s="23"/>
    </row>
    <row r="32" spans="1:20" s="6" customFormat="1" ht="15.75" customHeight="1" x14ac:dyDescent="0.2">
      <c r="A32" s="150" t="s">
        <v>15</v>
      </c>
      <c r="B32" s="13">
        <f>7927256.53+126397.13+159083.78</f>
        <v>8212737.4400000004</v>
      </c>
      <c r="C32" s="9"/>
      <c r="D32" s="9"/>
      <c r="E32" s="13">
        <v>1172112.31</v>
      </c>
      <c r="F32" s="13">
        <f>+E32</f>
        <v>1172112.31</v>
      </c>
      <c r="G32" s="159"/>
      <c r="H32" s="23"/>
    </row>
    <row r="33" spans="1:8" s="6" customFormat="1" ht="27.75" customHeight="1" x14ac:dyDescent="0.2">
      <c r="A33" s="151" t="s">
        <v>16</v>
      </c>
      <c r="B33" s="7"/>
      <c r="C33" s="5"/>
      <c r="D33" s="5"/>
      <c r="E33" s="8"/>
      <c r="F33" s="8"/>
      <c r="G33" s="157"/>
      <c r="H33" s="23"/>
    </row>
    <row r="34" spans="1:8" s="19" customFormat="1" ht="15.75" customHeight="1" x14ac:dyDescent="0.15">
      <c r="A34" s="152" t="s">
        <v>17</v>
      </c>
      <c r="B34" s="16"/>
      <c r="C34" s="17"/>
      <c r="D34" s="17"/>
      <c r="E34" s="18"/>
      <c r="F34" s="18"/>
      <c r="G34" s="158"/>
      <c r="H34" s="24"/>
    </row>
    <row r="35" spans="1:8" s="19" customFormat="1" ht="15.75" customHeight="1" x14ac:dyDescent="0.15">
      <c r="A35" s="152" t="s">
        <v>18</v>
      </c>
      <c r="B35" s="16"/>
      <c r="C35" s="17"/>
      <c r="D35" s="17"/>
      <c r="E35" s="18"/>
      <c r="F35" s="18"/>
      <c r="G35" s="158"/>
      <c r="H35" s="24"/>
    </row>
    <row r="36" spans="1:8" s="19" customFormat="1" ht="15.75" customHeight="1" x14ac:dyDescent="0.15">
      <c r="A36" s="152" t="s">
        <v>19</v>
      </c>
      <c r="B36" s="16"/>
      <c r="C36" s="17"/>
      <c r="D36" s="17"/>
      <c r="E36" s="18"/>
      <c r="F36" s="18"/>
      <c r="G36" s="158"/>
      <c r="H36" s="24"/>
    </row>
    <row r="37" spans="1:8" ht="21" customHeight="1" x14ac:dyDescent="0.25">
      <c r="A37" s="155" t="s">
        <v>21</v>
      </c>
      <c r="B37" s="4">
        <f>+B10+B25</f>
        <v>61703430.539999992</v>
      </c>
      <c r="C37" s="4"/>
      <c r="D37" s="4"/>
      <c r="E37" s="4">
        <f>+E10+E25</f>
        <v>22011168.040000003</v>
      </c>
      <c r="F37" s="4">
        <f t="shared" ref="F37:G37" si="3">+F10+F25</f>
        <v>22011168.040000003</v>
      </c>
      <c r="G37" s="156">
        <f t="shared" si="3"/>
        <v>0</v>
      </c>
    </row>
    <row r="38" spans="1:8" x14ac:dyDescent="0.25">
      <c r="F38" s="148"/>
    </row>
    <row r="39" spans="1:8" x14ac:dyDescent="0.25">
      <c r="B39" s="148"/>
      <c r="C39" s="148"/>
      <c r="D39" s="148"/>
      <c r="E39" s="148"/>
      <c r="F39" s="148"/>
      <c r="G39" s="148"/>
    </row>
    <row r="40" spans="1:8" x14ac:dyDescent="0.25">
      <c r="E40" s="148"/>
    </row>
    <row r="41" spans="1:8" x14ac:dyDescent="0.25">
      <c r="E41" s="148"/>
    </row>
    <row r="42" spans="1:8" x14ac:dyDescent="0.25">
      <c r="E42" s="148"/>
    </row>
    <row r="43" spans="1:8" x14ac:dyDescent="0.25">
      <c r="E43" s="148"/>
    </row>
    <row r="44" spans="1:8" x14ac:dyDescent="0.25">
      <c r="E44" s="148"/>
    </row>
  </sheetData>
  <mergeCells count="12">
    <mergeCell ref="E7:E8"/>
    <mergeCell ref="F7:F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ageMargins left="0.78740157480314965" right="0.35433070866141736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6d</vt:lpstr>
      <vt:lpstr>6d-global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Museo</cp:lastModifiedBy>
  <cp:lastPrinted>2020-01-03T23:12:05Z</cp:lastPrinted>
  <dcterms:created xsi:type="dcterms:W3CDTF">2017-11-14T18:04:16Z</dcterms:created>
  <dcterms:modified xsi:type="dcterms:W3CDTF">2020-01-03T23:26:11Z</dcterms:modified>
</cp:coreProperties>
</file>